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30" windowHeight="6060" activeTab="0"/>
  </bookViews>
  <sheets>
    <sheet name="93" sheetId="1" r:id="rId1"/>
    <sheet name="94" sheetId="2" r:id="rId2"/>
    <sheet name="95" sheetId="3" r:id="rId3"/>
  </sheets>
  <definedNames>
    <definedName name="_xlnm.Print_Area" localSheetId="0">'93'!$A$1:$F$32</definedName>
    <definedName name="_xlnm.Print_Area" localSheetId="2">'95'!$A$1:$F$41</definedName>
    <definedName name="_xlnm.Print_Titles" localSheetId="0">'93'!$7:$8</definedName>
  </definedNames>
  <calcPr fullCalcOnLoad="1"/>
</workbook>
</file>

<file path=xl/sharedStrings.xml><?xml version="1.0" encoding="utf-8"?>
<sst xmlns="http://schemas.openxmlformats.org/spreadsheetml/2006/main" count="158" uniqueCount="108">
  <si>
    <t>I</t>
  </si>
  <si>
    <t xml:space="preserve">Chi đầu tư phát triển </t>
  </si>
  <si>
    <t>II</t>
  </si>
  <si>
    <t>Chi thường xuyên</t>
  </si>
  <si>
    <t>Chi quốc phòng</t>
  </si>
  <si>
    <t>Chi an ninh</t>
  </si>
  <si>
    <t>Chi sự nghiệp thể dục thể thao</t>
  </si>
  <si>
    <t>Chi dự phòng</t>
  </si>
  <si>
    <t>B</t>
  </si>
  <si>
    <t>Chi khác</t>
  </si>
  <si>
    <t>C</t>
  </si>
  <si>
    <t>D</t>
  </si>
  <si>
    <t xml:space="preserve">ỦY BAN NHÂN DÂN </t>
  </si>
  <si>
    <t>HUYỆN NÔNG SƠN</t>
  </si>
  <si>
    <t>Đơn vị: Triệu đồng</t>
  </si>
  <si>
    <t>STT</t>
  </si>
  <si>
    <t>Chỉ tiêu</t>
  </si>
  <si>
    <t>So sánh thực hiện với (%)</t>
  </si>
  <si>
    <t>Dự toán năm</t>
  </si>
  <si>
    <t>Cùng kỳ năm trước</t>
  </si>
  <si>
    <t>A</t>
  </si>
  <si>
    <t>TỔNG THU NGÂN SÁCH HUYỆN</t>
  </si>
  <si>
    <t>Thu cân đối NSNN</t>
  </si>
  <si>
    <t>Thu nội địa</t>
  </si>
  <si>
    <t>Thu viện trợ</t>
  </si>
  <si>
    <t>Thu các khoản quản lý chi qua NSNN</t>
  </si>
  <si>
    <t>III</t>
  </si>
  <si>
    <t>IV</t>
  </si>
  <si>
    <t>Thu bổ sung từ ngân sách cấp trên</t>
  </si>
  <si>
    <t>TỔNG CHI NGÂN SÁCH HUYỆN</t>
  </si>
  <si>
    <t>Tổng chi cân đối ngân sách huyện</t>
  </si>
  <si>
    <t>Chi tạo nguồn thực hiện CCTL</t>
  </si>
  <si>
    <t xml:space="preserve"> </t>
  </si>
  <si>
    <t>Nội dung</t>
  </si>
  <si>
    <t xml:space="preserve">TỔNG THU NSNN TRÊN ĐỊA BÀN </t>
  </si>
  <si>
    <t xml:space="preserve">Thu từ khu vực doanh nghiệp có vốn đầu tư nước ngoài 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</si>
  <si>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</si>
  <si>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</si>
  <si>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</si>
  <si>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</si>
  <si>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</si>
  <si>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 đất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</si>
  <si>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</si>
  <si>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</si>
  <si>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</si>
  <si>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</si>
  <si>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</si>
  <si>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</si>
  <si>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</si>
  <si>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 và thu hoa lợi công sản khác</t>
  </si>
  <si>
    <t>Thu hồi các khoản chi năm trước</t>
  </si>
  <si>
    <t>Thu từ các khoản thu để lại quản lý qua NSNN</t>
  </si>
  <si>
    <t>THU NGÂN SÁCH HUYỆN HƯỞNG THEO PHÂN CẤP</t>
  </si>
  <si>
    <t>Từ các khoản thu phân chia</t>
  </si>
  <si>
    <t>Từ khoản thu ngân sách huyện hưởng 100%</t>
  </si>
  <si>
    <t>CHI CÂN ĐỐI NGÂN SÁCH HUYỆN</t>
  </si>
  <si>
    <t>Chi đầu tư phát triển</t>
  </si>
  <si>
    <t>Chi đầu tư cho các dự án</t>
  </si>
  <si>
    <t>Chi đầu tư phát triển khác</t>
  </si>
  <si>
    <t>Chi giáo dục - đào tạo và dạy nghề</t>
  </si>
  <si>
    <t>Chi khoa học và công nghệ</t>
  </si>
  <si>
    <t>Chi sự nghiệp y tế, dân số và gia đình</t>
  </si>
  <si>
    <t>Chi sự nghiệp văn hóa thông tin</t>
  </si>
  <si>
    <t>Chi sự nghiệp phát thanh, truyền hình</t>
  </si>
  <si>
    <t>Chi sự nghiệp bảo vệ môi trường</t>
  </si>
  <si>
    <t>Chi hoạt động kinh tế</t>
  </si>
  <si>
    <t>Chi hoạt động quản lý nhà nước, Đảng, đoàn thể</t>
  </si>
  <si>
    <t>Chi bảo đảm xã hội</t>
  </si>
  <si>
    <t>Dự phòng ngân sách</t>
  </si>
  <si>
    <t>Chi từ nguồn bổ sung có mục tiêu từ ngân sách cấp trên</t>
  </si>
  <si>
    <t>Chương trình mục tiêu quốc gia</t>
  </si>
  <si>
    <t>Chi nộp ngân sách cấp trên</t>
  </si>
  <si>
    <t>E</t>
  </si>
  <si>
    <t>Chi chuyển nguồn</t>
  </si>
  <si>
    <t>V</t>
  </si>
  <si>
    <t>VI</t>
  </si>
  <si>
    <t>Biểu số 94/CK-NSNN</t>
  </si>
  <si>
    <t>Biểu số 93/CK-NSNN</t>
  </si>
  <si>
    <t>Biểu số 95/CK-NSNN</t>
  </si>
  <si>
    <t>TỔNG NGUỒN NSNN TRÊN ĐỊA BÀN (PHẦN HUYỆN THU)</t>
  </si>
  <si>
    <t>Thu cấp tiền khai thác khoáng sản</t>
  </si>
  <si>
    <t>Chi từ nguồn thu phí BVMT</t>
  </si>
  <si>
    <t>Chi từ nguồn thu để lại</t>
  </si>
  <si>
    <t xml:space="preserve"> Chi tạm ứng ngân sách</t>
  </si>
  <si>
    <t>F</t>
  </si>
  <si>
    <t>Tăng thu 10%</t>
  </si>
  <si>
    <t xml:space="preserve"> Chi chuyển giao cho ngân sách xã </t>
  </si>
  <si>
    <t>Chi tạo nguồnCCTL</t>
  </si>
  <si>
    <t>VII</t>
  </si>
  <si>
    <t>VIII</t>
  </si>
  <si>
    <t xml:space="preserve">Cho các chương trình, dự án quan trọng </t>
  </si>
  <si>
    <t>Cho các nhiệm vụ, chính sách thường xuyên</t>
  </si>
  <si>
    <t>Chi từ nguồn bổ sung có mục tiêu từ NS tỉnh</t>
  </si>
  <si>
    <t>Thu từ nguồn tăng thu hưởng theo phân cấp</t>
  </si>
  <si>
    <t>Chi từ nguồn vượt thu được hưởng theo phân câp</t>
  </si>
  <si>
    <t>Chi từ nguồn chuyển nguồn năm 2018 sang</t>
  </si>
  <si>
    <t>Chi từ nguồn vượt thu hưởng theo phân cấp</t>
  </si>
  <si>
    <t>Vượt thu năm 2019 chuyển sang năm 2020</t>
  </si>
  <si>
    <t>Thu từ khu vực doanh nghiệp nhà nước trung ương</t>
  </si>
  <si>
    <t>Dự toán năm 2021 HĐND huyện giao</t>
  </si>
  <si>
    <t>Chi từ nguồn chuyển nguồn năm 2020 sang</t>
  </si>
  <si>
    <t>(Kèm theo Báo cáo số       /BC-UBND ngày        /10/2021 của UBND huyện Nông Sơn)</t>
  </si>
  <si>
    <t>Thực hiện quý III năm 2021</t>
  </si>
  <si>
    <t>THỰC HIỆN CHI NGÂN SÁCH NHÀ NƯỚC QUÝ III NĂM 2021</t>
  </si>
  <si>
    <t>THỰC HIỆN THU NGÂN SÁCH NHÀ NƯỚC QUÝ III NĂM 2021</t>
  </si>
  <si>
    <t>Thu chuyển nguồn, kết dư ngân sách huyện</t>
  </si>
  <si>
    <t>Hoàn thuế TNCN</t>
  </si>
  <si>
    <t>CÂN ĐỐI DỰ TOÁN NGÂN SÁCH HUYỆN QUÝ III NĂM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</si>
</sst>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.00_-;\-* #,##0.00_-;_-* &quot;-&quot;??_-;_-@_-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-[$£-809]* #,##0.00_-;\-[$£-809]* #,##0.00_-;_-[$£-809]* &quot;-&quot;??_-;_-@_-"/>
    <numFmt numFmtId="178" formatCode="[$-409]dddd\,\ mmmm\ dd\,\ yyyy"/>
    <numFmt numFmtId="179" formatCode="[$-409]h:mm:ss\ AM/PM"/>
    <numFmt numFmtId="180" formatCode="0.000"/>
    <numFmt numFmtId="181" formatCode="0.0000"/>
    <numFmt numFmtId="182" formatCode="0.00000"/>
    <numFmt numFmtId="183" formatCode="0.0"/>
    <numFmt numFmtId="184" formatCode="[$₹-447]\ #,##0.00;[Red][$₹-447]\ \-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3" fillId="0" borderId="0" xfId="42" applyNumberFormat="1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172" fontId="5" fillId="0" borderId="0" xfId="42" applyNumberFormat="1" applyFont="1" applyBorder="1" applyAlignment="1">
      <alignment/>
    </xf>
    <xf numFmtId="175" fontId="3" fillId="0" borderId="0" xfId="42" applyNumberFormat="1" applyFont="1" applyAlignment="1">
      <alignment/>
    </xf>
    <xf numFmtId="175" fontId="4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10" xfId="42" applyNumberFormat="1" applyFont="1" applyBorder="1" applyAlignment="1">
      <alignment horizontal="right" vertical="center" wrapText="1"/>
    </xf>
    <xf numFmtId="3" fontId="3" fillId="0" borderId="10" xfId="42" applyNumberFormat="1" applyFont="1" applyBorder="1" applyAlignment="1">
      <alignment horizontal="right" vertical="center" wrapText="1"/>
    </xf>
    <xf numFmtId="3" fontId="3" fillId="0" borderId="10" xfId="42" applyNumberFormat="1" applyFont="1" applyBorder="1" applyAlignment="1">
      <alignment horizontal="right" vertical="center"/>
    </xf>
    <xf numFmtId="3" fontId="4" fillId="0" borderId="10" xfId="42" applyNumberFormat="1" applyFont="1" applyBorder="1" applyAlignment="1">
      <alignment horizontal="right" vertical="center"/>
    </xf>
    <xf numFmtId="172" fontId="3" fillId="0" borderId="0" xfId="42" applyNumberFormat="1" applyFont="1" applyBorder="1" applyAlignment="1">
      <alignment/>
    </xf>
    <xf numFmtId="172" fontId="4" fillId="0" borderId="0" xfId="42" applyNumberFormat="1" applyFont="1" applyBorder="1" applyAlignment="1">
      <alignment horizontal="center" vertical="top" wrapText="1"/>
    </xf>
    <xf numFmtId="175" fontId="4" fillId="0" borderId="0" xfId="42" applyNumberFormat="1" applyFont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0" fontId="4" fillId="0" borderId="12" xfId="0" applyNumberFormat="1" applyFont="1" applyBorder="1" applyAlignment="1">
      <alignment horizontal="right" vertical="center" wrapText="1"/>
    </xf>
    <xf numFmtId="10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10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/>
    </xf>
    <xf numFmtId="3" fontId="4" fillId="0" borderId="0" xfId="0" applyNumberFormat="1" applyFont="1" applyAlignment="1">
      <alignment/>
    </xf>
    <xf numFmtId="9" fontId="3" fillId="0" borderId="10" xfId="0" applyNumberFormat="1" applyFont="1" applyBorder="1" applyAlignment="1">
      <alignment horizontal="right" vertical="center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172" fontId="42" fillId="33" borderId="10" xfId="42" applyNumberFormat="1" applyFont="1" applyFill="1" applyBorder="1" applyAlignment="1">
      <alignment horizontal="right" vertical="center" wrapText="1"/>
    </xf>
    <xf numFmtId="10" fontId="42" fillId="33" borderId="10" xfId="42" applyNumberFormat="1" applyFont="1" applyFill="1" applyBorder="1" applyAlignment="1">
      <alignment horizontal="right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3" fontId="41" fillId="33" borderId="10" xfId="0" applyNumberFormat="1" applyFont="1" applyFill="1" applyBorder="1" applyAlignment="1">
      <alignment/>
    </xf>
    <xf numFmtId="3" fontId="42" fillId="33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172" fontId="41" fillId="33" borderId="10" xfId="42" applyNumberFormat="1" applyFont="1" applyFill="1" applyBorder="1" applyAlignment="1">
      <alignment horizontal="right" vertical="center" wrapText="1"/>
    </xf>
    <xf numFmtId="10" fontId="41" fillId="33" borderId="10" xfId="42" applyNumberFormat="1" applyFont="1" applyFill="1" applyBorder="1" applyAlignment="1">
      <alignment horizontal="right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172" fontId="42" fillId="33" borderId="10" xfId="42" applyNumberFormat="1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vertical="top" wrapText="1"/>
    </xf>
    <xf numFmtId="172" fontId="41" fillId="33" borderId="0" xfId="0" applyNumberFormat="1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42" fillId="33" borderId="0" xfId="0" applyFont="1" applyFill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177" fontId="43" fillId="33" borderId="0" xfId="42" applyNumberFormat="1" applyFont="1" applyFill="1" applyAlignment="1">
      <alignment horizontal="center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1" name="Line 135"/>
        <xdr:cNvSpPr>
          <a:spLocks/>
        </xdr:cNvSpPr>
      </xdr:nvSpPr>
      <xdr:spPr>
        <a:xfrm flipV="1">
          <a:off x="1031557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2" name="Line 135"/>
        <xdr:cNvSpPr>
          <a:spLocks/>
        </xdr:cNvSpPr>
      </xdr:nvSpPr>
      <xdr:spPr>
        <a:xfrm flipV="1">
          <a:off x="909637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A4" sqref="A4:IV4"/>
    </sheetView>
  </sheetViews>
  <sheetFormatPr defaultColWidth="9.140625" defaultRowHeight="12.75"/>
  <cols>
    <col min="1" max="1" width="6.140625" style="64" customWidth="1"/>
    <col min="2" max="2" width="40.00390625" style="64" customWidth="1"/>
    <col min="3" max="3" width="12.00390625" style="64" customWidth="1"/>
    <col min="4" max="5" width="11.7109375" style="64" customWidth="1"/>
    <col min="6" max="6" width="11.421875" style="64" customWidth="1"/>
    <col min="7" max="8" width="12.57421875" style="70" customWidth="1"/>
    <col min="9" max="9" width="9.140625" style="64" hidden="1" customWidth="1"/>
    <col min="10" max="10" width="9.140625" style="64" customWidth="1"/>
    <col min="11" max="16384" width="9.140625" style="64" customWidth="1"/>
  </cols>
  <sheetData>
    <row r="1" spans="1:8" ht="15.75" customHeight="1">
      <c r="A1" s="94" t="s">
        <v>12</v>
      </c>
      <c r="B1" s="94"/>
      <c r="D1" s="65"/>
      <c r="E1" s="94" t="s">
        <v>77</v>
      </c>
      <c r="F1" s="94"/>
      <c r="G1" s="66"/>
      <c r="H1" s="66"/>
    </row>
    <row r="2" spans="1:8" ht="15.75" customHeight="1">
      <c r="A2" s="94" t="s">
        <v>13</v>
      </c>
      <c r="B2" s="94"/>
      <c r="D2" s="67"/>
      <c r="E2" s="67"/>
      <c r="F2" s="67"/>
      <c r="G2" s="66"/>
      <c r="H2" s="66"/>
    </row>
    <row r="3" spans="1:8" ht="15.75" customHeight="1">
      <c r="A3" s="67"/>
      <c r="B3" s="67"/>
      <c r="D3" s="67"/>
      <c r="E3" s="67"/>
      <c r="F3" s="67"/>
      <c r="G3" s="66"/>
      <c r="H3" s="66"/>
    </row>
    <row r="4" spans="1:8" ht="15">
      <c r="A4" s="96" t="s">
        <v>107</v>
      </c>
      <c r="B4" s="96"/>
      <c r="C4" s="96"/>
      <c r="D4" s="96"/>
      <c r="E4" s="96"/>
      <c r="F4" s="96"/>
      <c r="G4" s="68"/>
      <c r="H4" s="68"/>
    </row>
    <row r="5" spans="1:8" ht="21" customHeight="1">
      <c r="A5" s="97" t="s">
        <v>101</v>
      </c>
      <c r="B5" s="97"/>
      <c r="C5" s="97"/>
      <c r="D5" s="97"/>
      <c r="E5" s="97"/>
      <c r="F5" s="97"/>
      <c r="G5" s="69"/>
      <c r="H5" s="69"/>
    </row>
    <row r="6" spans="4:6" ht="21.75" customHeight="1">
      <c r="D6" s="99" t="s">
        <v>14</v>
      </c>
      <c r="E6" s="99"/>
      <c r="F6" s="99"/>
    </row>
    <row r="7" spans="1:8" ht="33" customHeight="1">
      <c r="A7" s="95" t="s">
        <v>15</v>
      </c>
      <c r="B7" s="95" t="s">
        <v>16</v>
      </c>
      <c r="C7" s="95" t="s">
        <v>99</v>
      </c>
      <c r="D7" s="95" t="s">
        <v>102</v>
      </c>
      <c r="E7" s="95" t="s">
        <v>17</v>
      </c>
      <c r="F7" s="95"/>
      <c r="G7" s="71"/>
      <c r="H7" s="71"/>
    </row>
    <row r="8" spans="1:9" ht="38.25" customHeight="1">
      <c r="A8" s="95"/>
      <c r="B8" s="95"/>
      <c r="C8" s="95"/>
      <c r="D8" s="95"/>
      <c r="E8" s="72" t="s">
        <v>18</v>
      </c>
      <c r="F8" s="72" t="s">
        <v>19</v>
      </c>
      <c r="G8" s="71"/>
      <c r="H8" s="71"/>
      <c r="I8" s="73">
        <v>2020</v>
      </c>
    </row>
    <row r="9" spans="1:9" ht="30">
      <c r="A9" s="90"/>
      <c r="B9" s="74" t="s">
        <v>79</v>
      </c>
      <c r="C9" s="75">
        <v>69860</v>
      </c>
      <c r="D9" s="75">
        <v>56649</v>
      </c>
      <c r="E9" s="76">
        <f aca="true" t="shared" si="0" ref="E9:E20">D9/C9</f>
        <v>0.8108932150014314</v>
      </c>
      <c r="F9" s="76">
        <f>+D9/I9</f>
        <v>0.9192237168773427</v>
      </c>
      <c r="G9" s="77"/>
      <c r="H9" s="77"/>
      <c r="I9" s="78">
        <v>61627</v>
      </c>
    </row>
    <row r="10" spans="1:9" ht="18" customHeight="1">
      <c r="A10" s="72" t="s">
        <v>20</v>
      </c>
      <c r="B10" s="74" t="s">
        <v>21</v>
      </c>
      <c r="C10" s="75">
        <f>+C11+C14+C16+C17+C15</f>
        <v>267793</v>
      </c>
      <c r="D10" s="75">
        <f>+D11+D14+D15+D16+D17+D18</f>
        <v>393302.6</v>
      </c>
      <c r="E10" s="76">
        <f t="shared" si="0"/>
        <v>1.468681406907574</v>
      </c>
      <c r="F10" s="76">
        <f>+D10/I10</f>
        <v>0.861702579832393</v>
      </c>
      <c r="G10" s="77"/>
      <c r="H10" s="77"/>
      <c r="I10" s="79">
        <f>+I11+I14+I15+I16+I18</f>
        <v>456425</v>
      </c>
    </row>
    <row r="11" spans="1:9" ht="18" customHeight="1">
      <c r="A11" s="72" t="s">
        <v>0</v>
      </c>
      <c r="B11" s="74" t="s">
        <v>22</v>
      </c>
      <c r="C11" s="75">
        <f>+C12+C13</f>
        <v>46694</v>
      </c>
      <c r="D11" s="75">
        <f>+D12+D13</f>
        <v>41973</v>
      </c>
      <c r="E11" s="76">
        <f t="shared" si="0"/>
        <v>0.8988949329678331</v>
      </c>
      <c r="F11" s="76">
        <f>+D11/I11</f>
        <v>0.9623303374908291</v>
      </c>
      <c r="G11" s="77"/>
      <c r="H11" s="77"/>
      <c r="I11" s="78">
        <v>43616</v>
      </c>
    </row>
    <row r="12" spans="1:9" ht="18" customHeight="1">
      <c r="A12" s="90">
        <v>1</v>
      </c>
      <c r="B12" s="80" t="s">
        <v>23</v>
      </c>
      <c r="C12" s="81">
        <v>46694</v>
      </c>
      <c r="D12" s="81">
        <v>41973</v>
      </c>
      <c r="E12" s="82">
        <f t="shared" si="0"/>
        <v>0.8988949329678331</v>
      </c>
      <c r="F12" s="82">
        <f>+D12/I12</f>
        <v>0.9623303374908291</v>
      </c>
      <c r="G12" s="83"/>
      <c r="H12" s="83"/>
      <c r="I12" s="73">
        <v>43616</v>
      </c>
    </row>
    <row r="13" spans="1:9" ht="18" customHeight="1">
      <c r="A13" s="90">
        <v>2</v>
      </c>
      <c r="B13" s="80" t="s">
        <v>24</v>
      </c>
      <c r="C13" s="81">
        <v>0</v>
      </c>
      <c r="D13" s="81">
        <v>0</v>
      </c>
      <c r="E13" s="82"/>
      <c r="F13" s="82"/>
      <c r="G13" s="83"/>
      <c r="H13" s="83"/>
      <c r="I13" s="73">
        <v>0</v>
      </c>
    </row>
    <row r="14" spans="1:9" s="85" customFormat="1" ht="18.75" customHeight="1">
      <c r="A14" s="72" t="s">
        <v>2</v>
      </c>
      <c r="B14" s="74" t="s">
        <v>25</v>
      </c>
      <c r="C14" s="75">
        <v>0</v>
      </c>
      <c r="D14" s="75">
        <v>0</v>
      </c>
      <c r="E14" s="82"/>
      <c r="F14" s="82"/>
      <c r="G14" s="83"/>
      <c r="H14" s="83"/>
      <c r="I14" s="84">
        <v>0</v>
      </c>
    </row>
    <row r="15" spans="1:9" s="85" customFormat="1" ht="30">
      <c r="A15" s="72" t="s">
        <v>26</v>
      </c>
      <c r="B15" s="74" t="s">
        <v>97</v>
      </c>
      <c r="C15" s="75">
        <v>0</v>
      </c>
      <c r="D15" s="75">
        <v>0</v>
      </c>
      <c r="E15" s="82"/>
      <c r="F15" s="76"/>
      <c r="G15" s="77"/>
      <c r="H15" s="77"/>
      <c r="I15" s="84">
        <v>0</v>
      </c>
    </row>
    <row r="16" spans="1:9" s="85" customFormat="1" ht="15">
      <c r="A16" s="72" t="s">
        <v>27</v>
      </c>
      <c r="B16" s="74" t="s">
        <v>28</v>
      </c>
      <c r="C16" s="75">
        <f>225634-5000</f>
        <v>220634</v>
      </c>
      <c r="D16" s="75">
        <v>203892.2</v>
      </c>
      <c r="E16" s="76">
        <f>D16/C16</f>
        <v>0.9241195826572515</v>
      </c>
      <c r="F16" s="76">
        <f>+D16/I16</f>
        <v>0.7849132289308758</v>
      </c>
      <c r="G16" s="77"/>
      <c r="H16" s="77"/>
      <c r="I16" s="84">
        <v>259764</v>
      </c>
    </row>
    <row r="17" spans="1:9" s="85" customFormat="1" ht="34.5" customHeight="1">
      <c r="A17" s="72" t="s">
        <v>74</v>
      </c>
      <c r="B17" s="74" t="s">
        <v>93</v>
      </c>
      <c r="C17" s="75">
        <v>465</v>
      </c>
      <c r="D17" s="75"/>
      <c r="E17" s="82"/>
      <c r="F17" s="76"/>
      <c r="G17" s="77"/>
      <c r="H17" s="77"/>
      <c r="I17" s="84"/>
    </row>
    <row r="18" spans="1:9" s="85" customFormat="1" ht="30">
      <c r="A18" s="72" t="s">
        <v>75</v>
      </c>
      <c r="B18" s="74" t="s">
        <v>105</v>
      </c>
      <c r="C18" s="75"/>
      <c r="D18" s="75">
        <f>147070+367.4</f>
        <v>147437.4</v>
      </c>
      <c r="E18" s="82"/>
      <c r="F18" s="76">
        <f>+D18/I18</f>
        <v>0.9633597961383906</v>
      </c>
      <c r="G18" s="77"/>
      <c r="H18" s="77"/>
      <c r="I18" s="78">
        <f>33255+119790</f>
        <v>153045</v>
      </c>
    </row>
    <row r="19" spans="1:9" ht="15">
      <c r="A19" s="72" t="s">
        <v>8</v>
      </c>
      <c r="B19" s="74" t="s">
        <v>29</v>
      </c>
      <c r="C19" s="75">
        <f>C20+C28+C29+C30+C31+C32</f>
        <v>267793</v>
      </c>
      <c r="D19" s="75">
        <f>D20+D28+D29+D30+D31+D32</f>
        <v>324583</v>
      </c>
      <c r="E19" s="76">
        <f t="shared" si="0"/>
        <v>1.212066782925618</v>
      </c>
      <c r="F19" s="76">
        <f>+D19/I19</f>
        <v>1.257761640523281</v>
      </c>
      <c r="G19" s="83"/>
      <c r="H19" s="83"/>
      <c r="I19" s="78">
        <v>258064</v>
      </c>
    </row>
    <row r="20" spans="1:9" ht="27.75" customHeight="1">
      <c r="A20" s="72" t="s">
        <v>0</v>
      </c>
      <c r="B20" s="74" t="s">
        <v>30</v>
      </c>
      <c r="C20" s="75">
        <f>SUM(C21:C27)</f>
        <v>267793</v>
      </c>
      <c r="D20" s="75">
        <f>SUM(D21:D27)</f>
        <v>251182</v>
      </c>
      <c r="E20" s="76">
        <f t="shared" si="0"/>
        <v>0.9379707460613235</v>
      </c>
      <c r="F20" s="76">
        <f aca="true" t="shared" si="1" ref="F20:F32">+D20/I20</f>
        <v>0.9733321966643933</v>
      </c>
      <c r="G20" s="83"/>
      <c r="H20" s="83"/>
      <c r="I20" s="78">
        <v>258064</v>
      </c>
    </row>
    <row r="21" spans="1:9" ht="18" customHeight="1">
      <c r="A21" s="90">
        <v>1</v>
      </c>
      <c r="B21" s="80" t="s">
        <v>1</v>
      </c>
      <c r="C21" s="81">
        <f>49675-5000</f>
        <v>44675</v>
      </c>
      <c r="D21" s="81">
        <v>93274</v>
      </c>
      <c r="E21" s="82">
        <f>D21/C21</f>
        <v>2.0878343592613318</v>
      </c>
      <c r="F21" s="76">
        <f t="shared" si="1"/>
        <v>0.9878522786244586</v>
      </c>
      <c r="G21" s="83"/>
      <c r="H21" s="83"/>
      <c r="I21" s="78">
        <v>94421</v>
      </c>
    </row>
    <row r="22" spans="1:9" ht="18" customHeight="1">
      <c r="A22" s="90">
        <v>2</v>
      </c>
      <c r="B22" s="80" t="s">
        <v>3</v>
      </c>
      <c r="C22" s="81">
        <v>218948</v>
      </c>
      <c r="D22" s="81">
        <v>155452</v>
      </c>
      <c r="E22" s="82">
        <f>D22/C22</f>
        <v>0.7099950673219212</v>
      </c>
      <c r="F22" s="76">
        <f t="shared" si="1"/>
        <v>1.0675988434780816</v>
      </c>
      <c r="G22" s="83"/>
      <c r="H22" s="83"/>
      <c r="I22" s="78">
        <v>145609</v>
      </c>
    </row>
    <row r="23" spans="1:9" ht="18" customHeight="1">
      <c r="A23" s="90">
        <v>3</v>
      </c>
      <c r="B23" s="80" t="s">
        <v>7</v>
      </c>
      <c r="C23" s="81">
        <v>3705</v>
      </c>
      <c r="D23" s="81">
        <v>2456</v>
      </c>
      <c r="E23" s="82"/>
      <c r="F23" s="76">
        <f t="shared" si="1"/>
        <v>1.3516785910842046</v>
      </c>
      <c r="G23" s="83"/>
      <c r="H23" s="83"/>
      <c r="I23" s="78">
        <v>1817</v>
      </c>
    </row>
    <row r="24" spans="1:9" ht="18" customHeight="1">
      <c r="A24" s="90">
        <v>4</v>
      </c>
      <c r="B24" s="80" t="s">
        <v>85</v>
      </c>
      <c r="C24" s="81">
        <v>0</v>
      </c>
      <c r="D24" s="81">
        <v>0</v>
      </c>
      <c r="E24" s="82"/>
      <c r="F24" s="76"/>
      <c r="G24" s="83"/>
      <c r="H24" s="83"/>
      <c r="I24" s="78">
        <v>0</v>
      </c>
    </row>
    <row r="25" spans="1:9" ht="15">
      <c r="A25" s="90">
        <v>5</v>
      </c>
      <c r="B25" s="80" t="s">
        <v>95</v>
      </c>
      <c r="C25" s="81">
        <v>0</v>
      </c>
      <c r="D25" s="81">
        <v>0</v>
      </c>
      <c r="E25" s="82"/>
      <c r="F25" s="76"/>
      <c r="G25" s="83"/>
      <c r="H25" s="83"/>
      <c r="I25" s="78"/>
    </row>
    <row r="26" spans="1:9" ht="18" customHeight="1">
      <c r="A26" s="90">
        <v>6</v>
      </c>
      <c r="B26" s="80" t="s">
        <v>31</v>
      </c>
      <c r="C26" s="81"/>
      <c r="D26" s="81">
        <v>0</v>
      </c>
      <c r="E26" s="82"/>
      <c r="F26" s="76"/>
      <c r="G26" s="83"/>
      <c r="H26" s="83"/>
      <c r="I26" s="78">
        <v>0</v>
      </c>
    </row>
    <row r="27" spans="1:9" ht="30.75">
      <c r="A27" s="90">
        <v>7</v>
      </c>
      <c r="B27" s="80" t="s">
        <v>94</v>
      </c>
      <c r="C27" s="81">
        <v>465</v>
      </c>
      <c r="D27" s="81">
        <v>0</v>
      </c>
      <c r="E27" s="82"/>
      <c r="F27" s="76"/>
      <c r="G27" s="83"/>
      <c r="H27" s="83"/>
      <c r="I27" s="78">
        <v>0</v>
      </c>
    </row>
    <row r="28" spans="1:9" ht="38.25" customHeight="1">
      <c r="A28" s="72" t="s">
        <v>2</v>
      </c>
      <c r="B28" s="74" t="s">
        <v>92</v>
      </c>
      <c r="C28" s="75"/>
      <c r="D28" s="75"/>
      <c r="E28" s="82"/>
      <c r="F28" s="76"/>
      <c r="G28" s="83"/>
      <c r="H28" s="83"/>
      <c r="I28" s="73"/>
    </row>
    <row r="29" spans="1:6" ht="15">
      <c r="A29" s="91" t="s">
        <v>26</v>
      </c>
      <c r="B29" s="74" t="s">
        <v>71</v>
      </c>
      <c r="C29" s="86"/>
      <c r="D29" s="75">
        <v>2813</v>
      </c>
      <c r="E29" s="82"/>
      <c r="F29" s="76"/>
    </row>
    <row r="30" spans="1:9" ht="15">
      <c r="A30" s="91" t="s">
        <v>27</v>
      </c>
      <c r="B30" s="74" t="s">
        <v>73</v>
      </c>
      <c r="C30" s="86"/>
      <c r="D30" s="75"/>
      <c r="E30" s="82"/>
      <c r="F30" s="76"/>
      <c r="I30" s="78">
        <v>246</v>
      </c>
    </row>
    <row r="31" spans="1:9" ht="19.5" customHeight="1">
      <c r="A31" s="72" t="s">
        <v>74</v>
      </c>
      <c r="B31" s="74" t="s">
        <v>83</v>
      </c>
      <c r="C31" s="86"/>
      <c r="D31" s="75">
        <v>267</v>
      </c>
      <c r="E31" s="82"/>
      <c r="F31" s="76">
        <f t="shared" si="1"/>
        <v>0.31411764705882356</v>
      </c>
      <c r="G31" s="87"/>
      <c r="H31" s="87"/>
      <c r="I31" s="78">
        <v>850</v>
      </c>
    </row>
    <row r="32" spans="1:9" ht="19.5" customHeight="1">
      <c r="A32" s="72" t="s">
        <v>75</v>
      </c>
      <c r="B32" s="74" t="s">
        <v>86</v>
      </c>
      <c r="C32" s="75"/>
      <c r="D32" s="75">
        <v>70321</v>
      </c>
      <c r="E32" s="82"/>
      <c r="F32" s="76">
        <f t="shared" si="1"/>
        <v>4.650552212155281</v>
      </c>
      <c r="G32" s="66"/>
      <c r="H32" s="66"/>
      <c r="I32" s="64">
        <v>15121</v>
      </c>
    </row>
    <row r="33" spans="1:8" ht="15">
      <c r="A33" s="88"/>
      <c r="D33" s="94"/>
      <c r="E33" s="94"/>
      <c r="F33" s="94"/>
      <c r="G33" s="66"/>
      <c r="H33" s="66"/>
    </row>
    <row r="34" spans="1:8" ht="15">
      <c r="A34" s="88"/>
      <c r="D34" s="98"/>
      <c r="E34" s="98"/>
      <c r="F34" s="98"/>
      <c r="G34" s="87"/>
      <c r="H34" s="87"/>
    </row>
    <row r="35" ht="15">
      <c r="C35" s="89"/>
    </row>
    <row r="46" ht="15">
      <c r="B46" s="64" t="s">
        <v>32</v>
      </c>
    </row>
  </sheetData>
  <sheetProtection/>
  <mergeCells count="13">
    <mergeCell ref="D33:F33"/>
    <mergeCell ref="D34:F34"/>
    <mergeCell ref="D6:F6"/>
    <mergeCell ref="A1:B1"/>
    <mergeCell ref="A7:A8"/>
    <mergeCell ref="B7:B8"/>
    <mergeCell ref="E1:F1"/>
    <mergeCell ref="A2:B2"/>
    <mergeCell ref="A4:F4"/>
    <mergeCell ref="A5:F5"/>
    <mergeCell ref="C7:C8"/>
    <mergeCell ref="D7:D8"/>
    <mergeCell ref="E7:F7"/>
  </mergeCells>
  <printOptions/>
  <pageMargins left="1.01" right="0.29" top="1.07" bottom="0.51" header="0.5" footer="0.5"/>
  <pageSetup horizontalDpi="600" verticalDpi="600" orientation="portrait" paperSize="9" scale="9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4">
      <selection activeCell="B15" sqref="B15"/>
    </sheetView>
  </sheetViews>
  <sheetFormatPr defaultColWidth="9.140625" defaultRowHeight="12.75"/>
  <cols>
    <col min="1" max="1" width="7.140625" style="1" customWidth="1"/>
    <col min="2" max="2" width="41.8515625" style="1" customWidth="1"/>
    <col min="3" max="6" width="11.421875" style="1" customWidth="1"/>
    <col min="7" max="8" width="11.421875" style="23" customWidth="1"/>
    <col min="9" max="9" width="9.140625" style="1" hidden="1" customWidth="1"/>
    <col min="10" max="12" width="9.140625" style="1" customWidth="1"/>
    <col min="13" max="16384" width="9.140625" style="1" customWidth="1"/>
  </cols>
  <sheetData>
    <row r="1" spans="1:8" ht="15.75" customHeight="1">
      <c r="A1" s="105" t="s">
        <v>12</v>
      </c>
      <c r="B1" s="105"/>
      <c r="E1" s="105" t="s">
        <v>76</v>
      </c>
      <c r="F1" s="105"/>
      <c r="G1" s="22"/>
      <c r="H1" s="22"/>
    </row>
    <row r="2" spans="1:8" ht="15.75" customHeight="1">
      <c r="A2" s="105" t="s">
        <v>13</v>
      </c>
      <c r="B2" s="105"/>
      <c r="D2" s="2"/>
      <c r="E2" s="2"/>
      <c r="F2" s="2"/>
      <c r="G2" s="22"/>
      <c r="H2" s="22"/>
    </row>
    <row r="3" spans="1:2" ht="6" customHeight="1">
      <c r="A3" s="105"/>
      <c r="B3" s="105"/>
    </row>
    <row r="4" spans="1:8" ht="15">
      <c r="A4" s="106" t="s">
        <v>104</v>
      </c>
      <c r="B4" s="106"/>
      <c r="C4" s="106"/>
      <c r="D4" s="106"/>
      <c r="E4" s="106"/>
      <c r="F4" s="106"/>
      <c r="G4" s="24"/>
      <c r="H4" s="24"/>
    </row>
    <row r="5" spans="1:8" ht="15">
      <c r="A5" s="107" t="s">
        <v>101</v>
      </c>
      <c r="B5" s="107"/>
      <c r="C5" s="107"/>
      <c r="D5" s="107"/>
      <c r="E5" s="107"/>
      <c r="F5" s="107"/>
      <c r="G5" s="25"/>
      <c r="H5" s="25"/>
    </row>
    <row r="6" ht="15.75" thickBot="1"/>
    <row r="7" spans="1:8" ht="36" customHeight="1">
      <c r="A7" s="100" t="s">
        <v>15</v>
      </c>
      <c r="B7" s="102" t="s">
        <v>33</v>
      </c>
      <c r="C7" s="102" t="s">
        <v>99</v>
      </c>
      <c r="D7" s="102" t="s">
        <v>102</v>
      </c>
      <c r="E7" s="102" t="s">
        <v>17</v>
      </c>
      <c r="F7" s="104"/>
      <c r="G7" s="19"/>
      <c r="H7" s="19"/>
    </row>
    <row r="8" spans="1:9" ht="30">
      <c r="A8" s="101"/>
      <c r="B8" s="103"/>
      <c r="C8" s="103"/>
      <c r="D8" s="103"/>
      <c r="E8" s="32" t="s">
        <v>18</v>
      </c>
      <c r="F8" s="51" t="s">
        <v>19</v>
      </c>
      <c r="G8" s="19"/>
      <c r="H8" s="19"/>
      <c r="I8" s="12">
        <v>2020</v>
      </c>
    </row>
    <row r="9" spans="1:9" ht="15">
      <c r="A9" s="53" t="s">
        <v>20</v>
      </c>
      <c r="B9" s="4" t="s">
        <v>8</v>
      </c>
      <c r="C9" s="4">
        <v>1</v>
      </c>
      <c r="D9" s="4">
        <v>2</v>
      </c>
      <c r="E9" s="4"/>
      <c r="F9" s="54"/>
      <c r="G9" s="18"/>
      <c r="H9" s="18"/>
      <c r="I9" s="12"/>
    </row>
    <row r="10" spans="1:11" ht="15">
      <c r="A10" s="50" t="s">
        <v>20</v>
      </c>
      <c r="B10" s="3" t="s">
        <v>34</v>
      </c>
      <c r="C10" s="16">
        <v>69860</v>
      </c>
      <c r="D10" s="16">
        <f>+D11+D30+D31+D32</f>
        <v>56650</v>
      </c>
      <c r="E10" s="46">
        <f>+D10/C10</f>
        <v>0.8109075293444031</v>
      </c>
      <c r="F10" s="55">
        <f>+D10/I10</f>
        <v>0.9192399435312444</v>
      </c>
      <c r="G10" s="21"/>
      <c r="H10" s="21"/>
      <c r="I10" s="16">
        <f>+I11</f>
        <v>61627</v>
      </c>
      <c r="J10" s="15"/>
      <c r="K10" s="15"/>
    </row>
    <row r="11" spans="1:11" s="6" customFormat="1" ht="15">
      <c r="A11" s="50" t="s">
        <v>0</v>
      </c>
      <c r="B11" s="3" t="s">
        <v>23</v>
      </c>
      <c r="C11" s="16">
        <f>+C12+C13+C14+C15+C16+C17+C18+C19+C25+C26+C27+C28</f>
        <v>69860</v>
      </c>
      <c r="D11" s="16">
        <f>+D12+D13+D14+D15+D16+D17+D18+D19+D25+D26+D27+D28+D29</f>
        <v>56650</v>
      </c>
      <c r="E11" s="46">
        <f aca="true" t="shared" si="0" ref="E11:E35">+D11/C11</f>
        <v>0.8109075293444031</v>
      </c>
      <c r="F11" s="55">
        <f aca="true" t="shared" si="1" ref="F11:F26">+D11/I11</f>
        <v>0.9192399435312444</v>
      </c>
      <c r="G11" s="21"/>
      <c r="H11" s="21"/>
      <c r="I11" s="16">
        <f>+I12+I13+I14+I15+I16+I17+I18+I19+I25+I26+I27+I28+I30</f>
        <v>61627</v>
      </c>
      <c r="K11" s="62"/>
    </row>
    <row r="12" spans="1:9" ht="30.75">
      <c r="A12" s="52">
        <v>1</v>
      </c>
      <c r="B12" s="7" t="s">
        <v>98</v>
      </c>
      <c r="C12" s="17">
        <v>39000</v>
      </c>
      <c r="D12" s="17">
        <v>27442</v>
      </c>
      <c r="E12" s="47">
        <f t="shared" si="0"/>
        <v>0.7036410256410256</v>
      </c>
      <c r="F12" s="56">
        <f t="shared" si="1"/>
        <v>0.7199034602166898</v>
      </c>
      <c r="G12" s="20"/>
      <c r="H12" s="20"/>
      <c r="I12" s="92">
        <v>38119</v>
      </c>
    </row>
    <row r="13" spans="1:9" ht="30.75">
      <c r="A13" s="52">
        <v>2</v>
      </c>
      <c r="B13" s="7" t="s">
        <v>35</v>
      </c>
      <c r="C13" s="17"/>
      <c r="D13" s="17"/>
      <c r="E13" s="46"/>
      <c r="F13" s="55"/>
      <c r="G13" s="20"/>
      <c r="H13" s="20"/>
      <c r="I13" s="92"/>
    </row>
    <row r="14" spans="1:9" ht="15">
      <c r="A14" s="52">
        <v>3</v>
      </c>
      <c r="B14" s="5" t="s">
        <v>36</v>
      </c>
      <c r="C14" s="17">
        <f>5610+4020</f>
        <v>9630</v>
      </c>
      <c r="D14" s="17">
        <f>6791+5095</f>
        <v>11886</v>
      </c>
      <c r="E14" s="47">
        <f t="shared" si="0"/>
        <v>1.2342679127725857</v>
      </c>
      <c r="F14" s="56">
        <f t="shared" si="1"/>
        <v>1.6656390134529149</v>
      </c>
      <c r="G14" s="20"/>
      <c r="H14" s="20"/>
      <c r="I14" s="92">
        <f>5236+1900</f>
        <v>7136</v>
      </c>
    </row>
    <row r="15" spans="1:9" ht="15">
      <c r="A15" s="52">
        <v>4</v>
      </c>
      <c r="B15" s="5" t="s">
        <v>37</v>
      </c>
      <c r="C15" s="17">
        <f>770+500</f>
        <v>1270</v>
      </c>
      <c r="D15" s="17">
        <f>544+478</f>
        <v>1022</v>
      </c>
      <c r="E15" s="47">
        <f t="shared" si="0"/>
        <v>0.8047244094488188</v>
      </c>
      <c r="F15" s="56">
        <f t="shared" si="1"/>
        <v>1.0525231719876416</v>
      </c>
      <c r="G15" s="20"/>
      <c r="H15" s="20"/>
      <c r="I15" s="92">
        <f>479+492</f>
        <v>971</v>
      </c>
    </row>
    <row r="16" spans="1:9" ht="15">
      <c r="A16" s="52">
        <v>5</v>
      </c>
      <c r="B16" s="5" t="s">
        <v>38</v>
      </c>
      <c r="C16" s="17">
        <v>4800</v>
      </c>
      <c r="D16" s="17">
        <v>3276</v>
      </c>
      <c r="E16" s="47">
        <f t="shared" si="0"/>
        <v>0.6825</v>
      </c>
      <c r="F16" s="56">
        <f t="shared" si="1"/>
        <v>1.1127717391304348</v>
      </c>
      <c r="G16" s="20"/>
      <c r="H16" s="20"/>
      <c r="I16" s="92">
        <v>2944</v>
      </c>
    </row>
    <row r="17" spans="1:9" ht="15">
      <c r="A17" s="52">
        <v>6</v>
      </c>
      <c r="B17" s="5" t="s">
        <v>39</v>
      </c>
      <c r="C17" s="17">
        <v>3190</v>
      </c>
      <c r="D17" s="17">
        <v>1261</v>
      </c>
      <c r="E17" s="47">
        <f t="shared" si="0"/>
        <v>0.3952978056426332</v>
      </c>
      <c r="F17" s="56">
        <f t="shared" si="1"/>
        <v>0.7510422870756402</v>
      </c>
      <c r="G17" s="20"/>
      <c r="H17" s="20"/>
      <c r="I17" s="92">
        <v>1679</v>
      </c>
    </row>
    <row r="18" spans="1:9" ht="15">
      <c r="A18" s="52">
        <v>7</v>
      </c>
      <c r="B18" s="7" t="s">
        <v>40</v>
      </c>
      <c r="C18" s="17">
        <f>1570+880</f>
        <v>2450</v>
      </c>
      <c r="D18" s="17">
        <f>613+1311</f>
        <v>1924</v>
      </c>
      <c r="E18" s="47">
        <f t="shared" si="0"/>
        <v>0.7853061224489796</v>
      </c>
      <c r="F18" s="56">
        <f t="shared" si="1"/>
        <v>1.326896551724138</v>
      </c>
      <c r="G18" s="20"/>
      <c r="H18" s="20"/>
      <c r="I18" s="92">
        <f>375+1075</f>
        <v>1450</v>
      </c>
    </row>
    <row r="19" spans="1:9" ht="15">
      <c r="A19" s="52">
        <v>8</v>
      </c>
      <c r="B19" s="7" t="s">
        <v>41</v>
      </c>
      <c r="C19" s="17">
        <f>+C22+C23</f>
        <v>3550</v>
      </c>
      <c r="D19" s="17">
        <f>+SUM(D20:D24)</f>
        <v>3213</v>
      </c>
      <c r="E19" s="47">
        <f t="shared" si="0"/>
        <v>0.9050704225352113</v>
      </c>
      <c r="F19" s="56">
        <f t="shared" si="1"/>
        <v>0.5173080019320561</v>
      </c>
      <c r="G19" s="20"/>
      <c r="H19" s="20"/>
      <c r="I19" s="92">
        <f>+I20+I21+I22+I23+I24</f>
        <v>6211</v>
      </c>
    </row>
    <row r="20" spans="1:9" ht="15">
      <c r="A20" s="52"/>
      <c r="B20" s="8" t="s">
        <v>42</v>
      </c>
      <c r="C20" s="17"/>
      <c r="D20" s="17"/>
      <c r="E20" s="47"/>
      <c r="F20" s="56"/>
      <c r="G20" s="20"/>
      <c r="H20" s="20"/>
      <c r="I20" s="92"/>
    </row>
    <row r="21" spans="1:9" ht="15">
      <c r="A21" s="52"/>
      <c r="B21" s="8" t="s">
        <v>43</v>
      </c>
      <c r="C21" s="17"/>
      <c r="D21" s="17"/>
      <c r="E21" s="46"/>
      <c r="F21" s="55"/>
      <c r="G21" s="20"/>
      <c r="H21" s="20"/>
      <c r="I21" s="92"/>
    </row>
    <row r="22" spans="1:9" ht="15">
      <c r="A22" s="52"/>
      <c r="B22" s="8" t="s">
        <v>44</v>
      </c>
      <c r="C22" s="17">
        <v>3000</v>
      </c>
      <c r="D22" s="17">
        <v>2839</v>
      </c>
      <c r="E22" s="47">
        <f t="shared" si="0"/>
        <v>0.9463333333333334</v>
      </c>
      <c r="F22" s="56">
        <f t="shared" si="1"/>
        <v>0.475624057631094</v>
      </c>
      <c r="G22" s="20"/>
      <c r="H22" s="20"/>
      <c r="I22" s="92">
        <v>5969</v>
      </c>
    </row>
    <row r="23" spans="1:9" ht="15">
      <c r="A23" s="52"/>
      <c r="B23" s="8" t="s">
        <v>45</v>
      </c>
      <c r="C23" s="17">
        <f>500+50</f>
        <v>550</v>
      </c>
      <c r="D23" s="17">
        <f>39+335</f>
        <v>374</v>
      </c>
      <c r="E23" s="47">
        <f t="shared" si="0"/>
        <v>0.68</v>
      </c>
      <c r="F23" s="56"/>
      <c r="G23" s="20"/>
      <c r="H23" s="20"/>
      <c r="I23" s="92">
        <f>49+193</f>
        <v>242</v>
      </c>
    </row>
    <row r="24" spans="1:9" ht="30.75">
      <c r="A24" s="52"/>
      <c r="B24" s="8" t="s">
        <v>46</v>
      </c>
      <c r="C24" s="17"/>
      <c r="D24" s="17"/>
      <c r="E24" s="46"/>
      <c r="F24" s="55"/>
      <c r="G24" s="20"/>
      <c r="H24" s="20"/>
      <c r="I24" s="92"/>
    </row>
    <row r="25" spans="1:9" ht="15">
      <c r="A25" s="52">
        <v>9</v>
      </c>
      <c r="B25" s="5" t="s">
        <v>47</v>
      </c>
      <c r="C25" s="17"/>
      <c r="D25" s="17"/>
      <c r="E25" s="46"/>
      <c r="F25" s="55"/>
      <c r="G25" s="20"/>
      <c r="H25" s="20"/>
      <c r="I25" s="92"/>
    </row>
    <row r="26" spans="1:9" ht="15">
      <c r="A26" s="52">
        <v>10</v>
      </c>
      <c r="B26" s="5" t="s">
        <v>48</v>
      </c>
      <c r="C26" s="17">
        <f>20+1500</f>
        <v>1520</v>
      </c>
      <c r="D26" s="17">
        <f>3895+23</f>
        <v>3918</v>
      </c>
      <c r="E26" s="47">
        <f t="shared" si="0"/>
        <v>2.5776315789473685</v>
      </c>
      <c r="F26" s="56">
        <f t="shared" si="1"/>
        <v>2.904373610081542</v>
      </c>
      <c r="G26" s="20"/>
      <c r="H26" s="20"/>
      <c r="I26" s="92">
        <f>1335+14</f>
        <v>1349</v>
      </c>
    </row>
    <row r="27" spans="1:9" ht="30.75">
      <c r="A27" s="52">
        <v>11</v>
      </c>
      <c r="B27" s="5" t="s">
        <v>49</v>
      </c>
      <c r="C27" s="17">
        <v>220</v>
      </c>
      <c r="D27" s="17">
        <v>119</v>
      </c>
      <c r="E27" s="47">
        <f t="shared" si="0"/>
        <v>0.5409090909090909</v>
      </c>
      <c r="F27" s="56">
        <f>+D27/I27</f>
        <v>0.7828947368421053</v>
      </c>
      <c r="G27" s="20"/>
      <c r="H27" s="20"/>
      <c r="I27" s="92">
        <v>152</v>
      </c>
    </row>
    <row r="28" spans="1:9" ht="15">
      <c r="A28" s="52">
        <v>12</v>
      </c>
      <c r="B28" s="5" t="s">
        <v>80</v>
      </c>
      <c r="C28" s="17">
        <v>4230</v>
      </c>
      <c r="D28" s="17">
        <f>201+2497</f>
        <v>2698</v>
      </c>
      <c r="E28" s="46"/>
      <c r="F28" s="55"/>
      <c r="G28" s="20"/>
      <c r="H28" s="20"/>
      <c r="I28" s="92">
        <v>1616</v>
      </c>
    </row>
    <row r="29" spans="1:9" ht="15">
      <c r="A29" s="52">
        <v>13</v>
      </c>
      <c r="B29" s="7" t="s">
        <v>106</v>
      </c>
      <c r="C29" s="17"/>
      <c r="D29" s="17">
        <v>-109</v>
      </c>
      <c r="E29" s="46"/>
      <c r="F29" s="55"/>
      <c r="G29" s="20"/>
      <c r="H29" s="20"/>
      <c r="I29" s="92"/>
    </row>
    <row r="30" spans="1:9" s="6" customFormat="1" ht="15">
      <c r="A30" s="50" t="s">
        <v>2</v>
      </c>
      <c r="B30" s="3" t="s">
        <v>50</v>
      </c>
      <c r="C30" s="16"/>
      <c r="D30" s="16"/>
      <c r="E30" s="46"/>
      <c r="F30" s="55"/>
      <c r="G30" s="21"/>
      <c r="H30" s="21"/>
      <c r="I30" s="92">
        <v>0</v>
      </c>
    </row>
    <row r="31" spans="1:9" ht="30">
      <c r="A31" s="50" t="s">
        <v>26</v>
      </c>
      <c r="B31" s="3" t="s">
        <v>51</v>
      </c>
      <c r="C31" s="17">
        <v>0</v>
      </c>
      <c r="D31" s="17">
        <v>0</v>
      </c>
      <c r="E31" s="46"/>
      <c r="F31" s="55"/>
      <c r="G31" s="21"/>
      <c r="H31" s="21"/>
      <c r="I31" s="16"/>
    </row>
    <row r="32" spans="1:9" ht="15">
      <c r="A32" s="50" t="s">
        <v>27</v>
      </c>
      <c r="B32" s="3" t="s">
        <v>24</v>
      </c>
      <c r="C32" s="17"/>
      <c r="D32" s="17"/>
      <c r="E32" s="46"/>
      <c r="F32" s="55"/>
      <c r="G32" s="21"/>
      <c r="H32" s="21"/>
      <c r="I32" s="92">
        <v>0</v>
      </c>
    </row>
    <row r="33" spans="1:9" ht="30">
      <c r="A33" s="50" t="s">
        <v>8</v>
      </c>
      <c r="B33" s="3" t="s">
        <v>52</v>
      </c>
      <c r="C33" s="16">
        <f>+C34+C35</f>
        <v>46694</v>
      </c>
      <c r="D33" s="16">
        <f>+D34+D35</f>
        <v>41974</v>
      </c>
      <c r="E33" s="46">
        <f>+D33/C33</f>
        <v>0.8989163489955883</v>
      </c>
      <c r="F33" s="46">
        <f>+D33/I33</f>
        <v>1.17712715239217</v>
      </c>
      <c r="G33" s="21"/>
      <c r="H33" s="21"/>
      <c r="I33" s="16">
        <f>+I34+I35</f>
        <v>35658</v>
      </c>
    </row>
    <row r="34" spans="1:9" ht="15">
      <c r="A34" s="52">
        <v>1</v>
      </c>
      <c r="B34" s="5" t="s">
        <v>53</v>
      </c>
      <c r="C34" s="17">
        <v>35309</v>
      </c>
      <c r="D34" s="17">
        <v>32551</v>
      </c>
      <c r="E34" s="47">
        <f t="shared" si="0"/>
        <v>0.9218896032173101</v>
      </c>
      <c r="F34" s="47">
        <f>+D34/I34</f>
        <v>1.584298646938577</v>
      </c>
      <c r="G34" s="20"/>
      <c r="H34" s="20"/>
      <c r="I34" s="92">
        <v>20546</v>
      </c>
    </row>
    <row r="35" spans="1:9" ht="15.75" thickBot="1">
      <c r="A35" s="57">
        <v>2</v>
      </c>
      <c r="B35" s="58" t="s">
        <v>54</v>
      </c>
      <c r="C35" s="59">
        <v>11385</v>
      </c>
      <c r="D35" s="59">
        <v>9423</v>
      </c>
      <c r="E35" s="60">
        <f t="shared" si="0"/>
        <v>0.8276679841897233</v>
      </c>
      <c r="F35" s="60">
        <f>+D35/I35</f>
        <v>0.6235442032821599</v>
      </c>
      <c r="G35" s="20"/>
      <c r="H35" s="20"/>
      <c r="I35" s="93">
        <v>15112</v>
      </c>
    </row>
    <row r="36" spans="2:6" ht="15">
      <c r="B36" s="9"/>
      <c r="F36" s="55"/>
    </row>
    <row r="37" ht="15">
      <c r="B37" s="9"/>
    </row>
    <row r="38" ht="15">
      <c r="B38" s="9"/>
    </row>
  </sheetData>
  <sheetProtection/>
  <mergeCells count="11">
    <mergeCell ref="A5:F5"/>
    <mergeCell ref="A7:A8"/>
    <mergeCell ref="B7:B8"/>
    <mergeCell ref="C7:C8"/>
    <mergeCell ref="D7:D8"/>
    <mergeCell ref="E7:F7"/>
    <mergeCell ref="E1:F1"/>
    <mergeCell ref="A1:B1"/>
    <mergeCell ref="A2:B2"/>
    <mergeCell ref="A3:B3"/>
    <mergeCell ref="A4:F4"/>
  </mergeCells>
  <printOptions/>
  <pageMargins left="1.25" right="0.75" top="1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H16" sqref="H1:J16384"/>
    </sheetView>
  </sheetViews>
  <sheetFormatPr defaultColWidth="9.140625" defaultRowHeight="12.75"/>
  <cols>
    <col min="1" max="1" width="5.140625" style="37" customWidth="1"/>
    <col min="2" max="2" width="43.140625" style="1" customWidth="1"/>
    <col min="3" max="3" width="11.7109375" style="26" customWidth="1"/>
    <col min="4" max="4" width="11.00390625" style="26" customWidth="1"/>
    <col min="5" max="5" width="12.00390625" style="30" customWidth="1"/>
    <col min="6" max="6" width="10.8515625" style="1" bestFit="1" customWidth="1"/>
    <col min="7" max="8" width="10.140625" style="1" customWidth="1"/>
    <col min="9" max="9" width="10.140625" style="1" hidden="1" customWidth="1"/>
    <col min="10" max="11" width="10.140625" style="1" customWidth="1"/>
    <col min="12" max="16384" width="9.140625" style="1" customWidth="1"/>
  </cols>
  <sheetData>
    <row r="1" spans="1:6" ht="15">
      <c r="A1" s="105" t="s">
        <v>12</v>
      </c>
      <c r="B1" s="105"/>
      <c r="C1" s="1"/>
      <c r="D1" s="1"/>
      <c r="E1" s="105" t="s">
        <v>78</v>
      </c>
      <c r="F1" s="105"/>
    </row>
    <row r="2" spans="1:8" ht="15.75" customHeight="1">
      <c r="A2" s="112" t="s">
        <v>13</v>
      </c>
      <c r="B2" s="112"/>
      <c r="C2" s="43"/>
      <c r="D2" s="44"/>
      <c r="E2" s="45"/>
      <c r="F2" s="22"/>
      <c r="H2" s="2"/>
    </row>
    <row r="3" spans="1:10" ht="4.5" customHeight="1">
      <c r="A3" s="105"/>
      <c r="B3" s="105"/>
      <c r="I3" s="105"/>
      <c r="J3" s="105"/>
    </row>
    <row r="4" spans="1:10" ht="15">
      <c r="A4" s="106" t="s">
        <v>103</v>
      </c>
      <c r="B4" s="106"/>
      <c r="C4" s="106"/>
      <c r="D4" s="106"/>
      <c r="E4" s="106"/>
      <c r="F4" s="106"/>
      <c r="H4" s="34"/>
      <c r="I4" s="10"/>
      <c r="J4" s="10"/>
    </row>
    <row r="5" spans="1:10" ht="15">
      <c r="A5" s="107" t="s">
        <v>101</v>
      </c>
      <c r="B5" s="107"/>
      <c r="C5" s="107"/>
      <c r="D5" s="107"/>
      <c r="E5" s="107"/>
      <c r="F5" s="107"/>
      <c r="H5" s="35"/>
      <c r="I5" s="11"/>
      <c r="J5" s="11"/>
    </row>
    <row r="6" spans="4:9" ht="15">
      <c r="D6" s="29"/>
      <c r="E6" s="111" t="s">
        <v>14</v>
      </c>
      <c r="F6" s="111"/>
      <c r="H6" s="25"/>
      <c r="I6" s="14"/>
    </row>
    <row r="7" spans="1:8" ht="30.75" customHeight="1">
      <c r="A7" s="103" t="s">
        <v>15</v>
      </c>
      <c r="B7" s="103" t="s">
        <v>33</v>
      </c>
      <c r="C7" s="103" t="s">
        <v>99</v>
      </c>
      <c r="D7" s="103" t="s">
        <v>102</v>
      </c>
      <c r="E7" s="103" t="s">
        <v>17</v>
      </c>
      <c r="F7" s="103"/>
      <c r="H7" s="19"/>
    </row>
    <row r="8" spans="1:9" ht="39" customHeight="1">
      <c r="A8" s="103"/>
      <c r="B8" s="103"/>
      <c r="C8" s="103"/>
      <c r="D8" s="103"/>
      <c r="E8" s="31" t="s">
        <v>18</v>
      </c>
      <c r="F8" s="32" t="s">
        <v>19</v>
      </c>
      <c r="H8" s="19"/>
      <c r="I8" s="19">
        <v>2020</v>
      </c>
    </row>
    <row r="9" spans="1:11" ht="18" customHeight="1">
      <c r="A9" s="108" t="s">
        <v>29</v>
      </c>
      <c r="B9" s="109"/>
      <c r="C9" s="39">
        <f>C10+C34+C38+C39+C40</f>
        <v>267793</v>
      </c>
      <c r="D9" s="39">
        <f>D10+D34+D38+D39+D40+D41</f>
        <v>324583</v>
      </c>
      <c r="E9" s="48">
        <f>D9/C9</f>
        <v>1.212066782925618</v>
      </c>
      <c r="F9" s="48">
        <f>+D9/I9</f>
        <v>1.257761640523281</v>
      </c>
      <c r="H9" s="19"/>
      <c r="I9" s="39">
        <f>+I10+I39+I40+I41</f>
        <v>258064</v>
      </c>
      <c r="K9" s="15"/>
    </row>
    <row r="10" spans="1:9" ht="18" customHeight="1">
      <c r="A10" s="32" t="s">
        <v>20</v>
      </c>
      <c r="B10" s="3" t="s">
        <v>55</v>
      </c>
      <c r="C10" s="39">
        <f>C11+C14+C28+C29+C30+C33+C31+C32</f>
        <v>267793</v>
      </c>
      <c r="D10" s="39">
        <f>D11+D14+D28+D29+D30+D33</f>
        <v>251182</v>
      </c>
      <c r="E10" s="48">
        <f aca="true" t="shared" si="0" ref="E10:E28">D10/C10</f>
        <v>0.9379707460613235</v>
      </c>
      <c r="F10" s="48">
        <f>+D10/I10</f>
        <v>1.0385987835284292</v>
      </c>
      <c r="H10" s="19"/>
      <c r="I10" s="40">
        <f>+I11+I14+I28+I32</f>
        <v>241847</v>
      </c>
    </row>
    <row r="11" spans="1:9" ht="18" customHeight="1">
      <c r="A11" s="32" t="s">
        <v>0</v>
      </c>
      <c r="B11" s="3" t="s">
        <v>56</v>
      </c>
      <c r="C11" s="39">
        <f>C12+C13</f>
        <v>44675</v>
      </c>
      <c r="D11" s="39">
        <f>D12+D13</f>
        <v>93274</v>
      </c>
      <c r="E11" s="48">
        <f t="shared" si="0"/>
        <v>2.0878343592613318</v>
      </c>
      <c r="F11" s="48">
        <f>+D11/I11</f>
        <v>0.9878522786244586</v>
      </c>
      <c r="G11" s="15"/>
      <c r="H11" s="19"/>
      <c r="I11" s="40">
        <v>94421</v>
      </c>
    </row>
    <row r="12" spans="1:9" ht="18" customHeight="1">
      <c r="A12" s="36">
        <v>1</v>
      </c>
      <c r="B12" s="7" t="s">
        <v>57</v>
      </c>
      <c r="C12" s="40">
        <v>44675</v>
      </c>
      <c r="D12" s="40">
        <v>93274</v>
      </c>
      <c r="E12" s="49">
        <f t="shared" si="0"/>
        <v>2.0878343592613318</v>
      </c>
      <c r="F12" s="49">
        <f>+D12/I12</f>
        <v>0.9878522786244586</v>
      </c>
      <c r="H12" s="19"/>
      <c r="I12" s="40">
        <v>94421</v>
      </c>
    </row>
    <row r="13" spans="1:9" ht="18" customHeight="1">
      <c r="A13" s="36">
        <v>2</v>
      </c>
      <c r="B13" s="7" t="s">
        <v>58</v>
      </c>
      <c r="C13" s="41"/>
      <c r="D13" s="40"/>
      <c r="E13" s="49"/>
      <c r="F13" s="49"/>
      <c r="H13" s="19"/>
      <c r="I13" s="40"/>
    </row>
    <row r="14" spans="1:11" ht="18" customHeight="1">
      <c r="A14" s="32" t="s">
        <v>2</v>
      </c>
      <c r="B14" s="3" t="s">
        <v>3</v>
      </c>
      <c r="C14" s="39">
        <f>SUM(C15:C27)</f>
        <v>218948</v>
      </c>
      <c r="D14" s="39">
        <f>SUM(D15:D27)</f>
        <v>155452</v>
      </c>
      <c r="E14" s="48">
        <f>D14/C14</f>
        <v>0.7099950673219212</v>
      </c>
      <c r="F14" s="48">
        <f>+D14/I14</f>
        <v>1.0675988434780816</v>
      </c>
      <c r="G14" s="15"/>
      <c r="H14" s="19"/>
      <c r="I14" s="39">
        <f>+SUM(I15:I27)</f>
        <v>145609</v>
      </c>
      <c r="K14" s="33"/>
    </row>
    <row r="15" spans="1:9" ht="18" customHeight="1">
      <c r="A15" s="36">
        <v>1</v>
      </c>
      <c r="B15" s="7" t="s">
        <v>4</v>
      </c>
      <c r="C15" s="40">
        <v>4018</v>
      </c>
      <c r="D15" s="40">
        <v>4093</v>
      </c>
      <c r="E15" s="49">
        <f t="shared" si="0"/>
        <v>1.0186660029865604</v>
      </c>
      <c r="F15" s="49">
        <f>+D15/I15</f>
        <v>0.9424361040755238</v>
      </c>
      <c r="H15" s="19"/>
      <c r="I15" s="40">
        <v>4343</v>
      </c>
    </row>
    <row r="16" spans="1:9" ht="18" customHeight="1">
      <c r="A16" s="36">
        <v>2</v>
      </c>
      <c r="B16" s="7" t="s">
        <v>5</v>
      </c>
      <c r="C16" s="40">
        <v>1619</v>
      </c>
      <c r="D16" s="40">
        <v>1075</v>
      </c>
      <c r="E16" s="49">
        <f t="shared" si="0"/>
        <v>0.6639901173563928</v>
      </c>
      <c r="F16" s="49">
        <f>+D16/I16</f>
        <v>1.1128364389233953</v>
      </c>
      <c r="H16" s="19"/>
      <c r="I16" s="40">
        <v>966</v>
      </c>
    </row>
    <row r="17" spans="1:9" ht="18" customHeight="1">
      <c r="A17" s="36">
        <v>3</v>
      </c>
      <c r="B17" s="7" t="s">
        <v>59</v>
      </c>
      <c r="C17" s="40">
        <v>79001</v>
      </c>
      <c r="D17" s="40">
        <v>46030</v>
      </c>
      <c r="E17" s="49">
        <f t="shared" si="0"/>
        <v>0.5826508525208541</v>
      </c>
      <c r="F17" s="49">
        <f>+D17/I17</f>
        <v>0.9311970221116304</v>
      </c>
      <c r="H17" s="19"/>
      <c r="I17" s="40">
        <v>49431</v>
      </c>
    </row>
    <row r="18" spans="1:9" ht="18" customHeight="1">
      <c r="A18" s="36">
        <v>4</v>
      </c>
      <c r="B18" s="7" t="s">
        <v>60</v>
      </c>
      <c r="C18" s="40">
        <v>400</v>
      </c>
      <c r="D18" s="40">
        <v>109</v>
      </c>
      <c r="E18" s="49">
        <f t="shared" si="0"/>
        <v>0.2725</v>
      </c>
      <c r="F18" s="49">
        <f>+D18/I18</f>
        <v>1.2386363636363635</v>
      </c>
      <c r="H18" s="19"/>
      <c r="I18" s="40">
        <v>88</v>
      </c>
    </row>
    <row r="19" spans="1:9" ht="18" customHeight="1">
      <c r="A19" s="36">
        <v>5</v>
      </c>
      <c r="B19" s="7" t="s">
        <v>61</v>
      </c>
      <c r="C19" s="40">
        <v>2186</v>
      </c>
      <c r="D19" s="40">
        <v>2484</v>
      </c>
      <c r="E19" s="49">
        <f t="shared" si="0"/>
        <v>1.1363220494053066</v>
      </c>
      <c r="F19" s="49"/>
      <c r="H19" s="19"/>
      <c r="I19" s="40">
        <v>1237</v>
      </c>
    </row>
    <row r="20" spans="1:9" ht="18" customHeight="1">
      <c r="A20" s="36">
        <v>6</v>
      </c>
      <c r="B20" s="7" t="s">
        <v>62</v>
      </c>
      <c r="C20" s="40">
        <v>2628</v>
      </c>
      <c r="D20" s="40">
        <v>2351</v>
      </c>
      <c r="E20" s="49">
        <f t="shared" si="0"/>
        <v>0.8945966514459666</v>
      </c>
      <c r="F20" s="49">
        <f aca="true" t="shared" si="1" ref="F20:F26">+D20/I20</f>
        <v>1.0486173059768065</v>
      </c>
      <c r="H20" s="19"/>
      <c r="I20" s="40">
        <v>2242</v>
      </c>
    </row>
    <row r="21" spans="1:9" ht="18" customHeight="1">
      <c r="A21" s="36">
        <v>7</v>
      </c>
      <c r="B21" s="7" t="s">
        <v>63</v>
      </c>
      <c r="C21" s="40">
        <v>1044</v>
      </c>
      <c r="D21" s="40">
        <v>788</v>
      </c>
      <c r="E21" s="49">
        <f t="shared" si="0"/>
        <v>0.7547892720306514</v>
      </c>
      <c r="F21" s="49">
        <f t="shared" si="1"/>
        <v>0.5253333333333333</v>
      </c>
      <c r="H21" s="19"/>
      <c r="I21" s="40">
        <v>1500</v>
      </c>
    </row>
    <row r="22" spans="1:9" ht="18" customHeight="1">
      <c r="A22" s="36">
        <v>8</v>
      </c>
      <c r="B22" s="7" t="s">
        <v>6</v>
      </c>
      <c r="C22" s="40">
        <v>869</v>
      </c>
      <c r="D22" s="40">
        <v>284</v>
      </c>
      <c r="E22" s="49">
        <f t="shared" si="0"/>
        <v>0.32681242807825084</v>
      </c>
      <c r="F22" s="49">
        <f t="shared" si="1"/>
        <v>0.5126353790613718</v>
      </c>
      <c r="H22" s="19"/>
      <c r="I22" s="40">
        <v>554</v>
      </c>
    </row>
    <row r="23" spans="1:9" ht="18" customHeight="1">
      <c r="A23" s="36">
        <v>9</v>
      </c>
      <c r="B23" s="7" t="s">
        <v>64</v>
      </c>
      <c r="C23" s="40">
        <v>1434</v>
      </c>
      <c r="D23" s="40">
        <v>1035</v>
      </c>
      <c r="E23" s="49">
        <f t="shared" si="0"/>
        <v>0.7217573221757322</v>
      </c>
      <c r="F23" s="49">
        <f t="shared" si="1"/>
        <v>1.2292161520190024</v>
      </c>
      <c r="H23" s="19"/>
      <c r="I23" s="40">
        <v>842</v>
      </c>
    </row>
    <row r="24" spans="1:9" ht="18" customHeight="1">
      <c r="A24" s="36">
        <v>10</v>
      </c>
      <c r="B24" s="7" t="s">
        <v>65</v>
      </c>
      <c r="C24" s="40">
        <v>40642</v>
      </c>
      <c r="D24" s="40">
        <v>21349</v>
      </c>
      <c r="E24" s="49">
        <f t="shared" si="0"/>
        <v>0.5252940308055706</v>
      </c>
      <c r="F24" s="49">
        <f t="shared" si="1"/>
        <v>2.8042821489557337</v>
      </c>
      <c r="H24" s="19"/>
      <c r="I24" s="40">
        <v>7613</v>
      </c>
    </row>
    <row r="25" spans="1:9" ht="18" customHeight="1">
      <c r="A25" s="36">
        <v>11</v>
      </c>
      <c r="B25" s="7" t="s">
        <v>66</v>
      </c>
      <c r="C25" s="40">
        <v>58101</v>
      </c>
      <c r="D25" s="40">
        <v>53590</v>
      </c>
      <c r="E25" s="49">
        <f t="shared" si="0"/>
        <v>0.9223593397703999</v>
      </c>
      <c r="F25" s="49">
        <f t="shared" si="1"/>
        <v>1.0864673086670045</v>
      </c>
      <c r="H25" s="19"/>
      <c r="I25" s="40">
        <v>49325</v>
      </c>
    </row>
    <row r="26" spans="1:9" ht="18" customHeight="1">
      <c r="A26" s="36">
        <v>12</v>
      </c>
      <c r="B26" s="7" t="s">
        <v>67</v>
      </c>
      <c r="C26" s="40">
        <v>26378</v>
      </c>
      <c r="D26" s="40">
        <v>20923</v>
      </c>
      <c r="E26" s="49">
        <f t="shared" si="0"/>
        <v>0.7931988778527561</v>
      </c>
      <c r="F26" s="49">
        <f t="shared" si="1"/>
        <v>0.843907554551688</v>
      </c>
      <c r="H26" s="19"/>
      <c r="I26" s="40">
        <v>24793</v>
      </c>
    </row>
    <row r="27" spans="1:9" ht="18" customHeight="1">
      <c r="A27" s="36">
        <v>13</v>
      </c>
      <c r="B27" s="7" t="s">
        <v>9</v>
      </c>
      <c r="C27" s="40">
        <v>628</v>
      </c>
      <c r="D27" s="40">
        <v>1341</v>
      </c>
      <c r="E27" s="49">
        <f t="shared" si="0"/>
        <v>2.1353503184713376</v>
      </c>
      <c r="F27" s="63"/>
      <c r="H27" s="19"/>
      <c r="I27" s="40">
        <v>2675</v>
      </c>
    </row>
    <row r="28" spans="1:9" ht="18" customHeight="1">
      <c r="A28" s="32" t="s">
        <v>26</v>
      </c>
      <c r="B28" s="3" t="s">
        <v>68</v>
      </c>
      <c r="C28" s="39">
        <v>3705</v>
      </c>
      <c r="D28" s="39">
        <v>2456</v>
      </c>
      <c r="E28" s="49">
        <f t="shared" si="0"/>
        <v>0.6628879892037787</v>
      </c>
      <c r="F28" s="49"/>
      <c r="H28" s="19"/>
      <c r="I28" s="40">
        <v>1817</v>
      </c>
    </row>
    <row r="29" spans="1:9" ht="18" customHeight="1">
      <c r="A29" s="32" t="s">
        <v>27</v>
      </c>
      <c r="B29" s="3" t="s">
        <v>96</v>
      </c>
      <c r="C29" s="39">
        <v>465</v>
      </c>
      <c r="D29" s="40"/>
      <c r="E29" s="49"/>
      <c r="F29" s="49"/>
      <c r="H29" s="19"/>
      <c r="I29" s="40"/>
    </row>
    <row r="30" spans="1:9" ht="18" customHeight="1">
      <c r="A30" s="32" t="s">
        <v>74</v>
      </c>
      <c r="B30" s="3" t="s">
        <v>81</v>
      </c>
      <c r="C30" s="39">
        <v>0</v>
      </c>
      <c r="D30" s="40"/>
      <c r="E30" s="49"/>
      <c r="F30" s="49"/>
      <c r="H30" s="19"/>
      <c r="I30" s="40"/>
    </row>
    <row r="31" spans="1:9" ht="18" customHeight="1">
      <c r="A31" s="32" t="s">
        <v>75</v>
      </c>
      <c r="B31" s="3" t="s">
        <v>87</v>
      </c>
      <c r="C31" s="39"/>
      <c r="D31" s="40"/>
      <c r="E31" s="49"/>
      <c r="F31" s="49"/>
      <c r="H31" s="19"/>
      <c r="I31" s="40"/>
    </row>
    <row r="32" spans="1:9" ht="18" customHeight="1" thickBot="1">
      <c r="A32" s="32" t="s">
        <v>88</v>
      </c>
      <c r="B32" s="3" t="s">
        <v>100</v>
      </c>
      <c r="C32" s="39">
        <v>0</v>
      </c>
      <c r="D32" s="40"/>
      <c r="E32" s="49"/>
      <c r="F32" s="49"/>
      <c r="H32" s="19"/>
      <c r="I32" s="40"/>
    </row>
    <row r="33" spans="1:11" ht="18" customHeight="1" thickBot="1">
      <c r="A33" s="32" t="s">
        <v>89</v>
      </c>
      <c r="B33" s="3" t="s">
        <v>82</v>
      </c>
      <c r="C33" s="39">
        <v>0</v>
      </c>
      <c r="D33" s="40"/>
      <c r="E33" s="49"/>
      <c r="F33" s="49"/>
      <c r="H33" s="19"/>
      <c r="I33" s="40"/>
      <c r="K33" s="61"/>
    </row>
    <row r="34" spans="1:9" ht="30">
      <c r="A34" s="32" t="s">
        <v>8</v>
      </c>
      <c r="B34" s="3" t="s">
        <v>69</v>
      </c>
      <c r="C34" s="39"/>
      <c r="D34" s="39"/>
      <c r="E34" s="48"/>
      <c r="F34" s="48"/>
      <c r="H34" s="19"/>
      <c r="I34" s="40"/>
    </row>
    <row r="35" spans="1:9" ht="15">
      <c r="A35" s="36">
        <v>1</v>
      </c>
      <c r="B35" s="7" t="s">
        <v>70</v>
      </c>
      <c r="C35" s="40"/>
      <c r="D35" s="40"/>
      <c r="E35" s="49"/>
      <c r="F35" s="49"/>
      <c r="H35" s="19"/>
      <c r="I35" s="40"/>
    </row>
    <row r="36" spans="1:9" ht="15">
      <c r="A36" s="36">
        <v>2</v>
      </c>
      <c r="B36" s="7" t="s">
        <v>90</v>
      </c>
      <c r="C36" s="40"/>
      <c r="D36" s="40"/>
      <c r="E36" s="49"/>
      <c r="F36" s="49"/>
      <c r="H36" s="19"/>
      <c r="I36" s="40"/>
    </row>
    <row r="37" spans="1:9" ht="15">
      <c r="A37" s="36">
        <v>3</v>
      </c>
      <c r="B37" s="7" t="s">
        <v>91</v>
      </c>
      <c r="C37" s="40"/>
      <c r="D37" s="40"/>
      <c r="E37" s="49"/>
      <c r="F37" s="49"/>
      <c r="H37" s="19"/>
      <c r="I37" s="40"/>
    </row>
    <row r="38" spans="1:9" ht="18" customHeight="1">
      <c r="A38" s="32" t="s">
        <v>10</v>
      </c>
      <c r="B38" s="3" t="s">
        <v>71</v>
      </c>
      <c r="C38" s="39"/>
      <c r="D38" s="39">
        <v>2813</v>
      </c>
      <c r="E38" s="49"/>
      <c r="F38" s="49"/>
      <c r="H38" s="19"/>
      <c r="I38" s="40"/>
    </row>
    <row r="39" spans="1:9" ht="18" customHeight="1">
      <c r="A39" s="32" t="s">
        <v>11</v>
      </c>
      <c r="B39" s="3" t="s">
        <v>73</v>
      </c>
      <c r="C39" s="39"/>
      <c r="D39" s="39"/>
      <c r="E39" s="49"/>
      <c r="F39" s="49"/>
      <c r="H39" s="19"/>
      <c r="I39" s="40">
        <v>246</v>
      </c>
    </row>
    <row r="40" spans="1:9" ht="18" customHeight="1">
      <c r="A40" s="32" t="s">
        <v>72</v>
      </c>
      <c r="B40" s="27" t="s">
        <v>83</v>
      </c>
      <c r="C40" s="39"/>
      <c r="D40" s="39">
        <v>267</v>
      </c>
      <c r="E40" s="48"/>
      <c r="F40" s="49">
        <f>+D40/I40</f>
        <v>0.31411764705882356</v>
      </c>
      <c r="H40" s="19"/>
      <c r="I40" s="40">
        <v>850</v>
      </c>
    </row>
    <row r="41" spans="1:9" s="28" customFormat="1" ht="15">
      <c r="A41" s="32" t="s">
        <v>84</v>
      </c>
      <c r="B41" s="3" t="s">
        <v>86</v>
      </c>
      <c r="C41" s="42"/>
      <c r="D41" s="42">
        <v>70321</v>
      </c>
      <c r="E41" s="49"/>
      <c r="F41" s="49">
        <f>+D41/I41</f>
        <v>4.650552212155281</v>
      </c>
      <c r="H41" s="19"/>
      <c r="I41" s="40">
        <v>15121</v>
      </c>
    </row>
    <row r="42" spans="1:9" ht="15">
      <c r="A42" s="38"/>
      <c r="H42" s="19"/>
      <c r="I42" s="19"/>
    </row>
    <row r="43" spans="1:9" ht="15">
      <c r="A43" s="110"/>
      <c r="B43" s="13"/>
      <c r="H43" s="19"/>
      <c r="I43" s="19"/>
    </row>
    <row r="44" spans="1:9" ht="15">
      <c r="A44" s="110"/>
      <c r="B44" s="2"/>
      <c r="H44" s="19"/>
      <c r="I44" s="19"/>
    </row>
    <row r="45" spans="1:2" ht="15">
      <c r="A45" s="110"/>
      <c r="B45" s="2"/>
    </row>
    <row r="46" spans="1:2" ht="15">
      <c r="A46" s="110"/>
      <c r="B46" s="13"/>
    </row>
  </sheetData>
  <sheetProtection/>
  <mergeCells count="15">
    <mergeCell ref="A4:F4"/>
    <mergeCell ref="A5:F5"/>
    <mergeCell ref="E6:F6"/>
    <mergeCell ref="A2:B2"/>
    <mergeCell ref="D7:D8"/>
    <mergeCell ref="A9:B9"/>
    <mergeCell ref="E7:F7"/>
    <mergeCell ref="A3:B3"/>
    <mergeCell ref="I3:J3"/>
    <mergeCell ref="A43:A46"/>
    <mergeCell ref="A1:B1"/>
    <mergeCell ref="E1:F1"/>
    <mergeCell ref="A7:A8"/>
    <mergeCell ref="B7:B8"/>
    <mergeCell ref="C7:C8"/>
  </mergeCells>
  <printOptions/>
  <pageMargins left="1.2" right="0.33" top="1.07" bottom="0.51" header="0.5" footer="0.5"/>
  <pageSetup horizontalDpi="600" verticalDpi="60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PC</cp:lastModifiedBy>
  <cp:lastPrinted>2021-10-21T00:33:05Z</cp:lastPrinted>
  <dcterms:created xsi:type="dcterms:W3CDTF">2016-04-22T08:14:04Z</dcterms:created>
  <dcterms:modified xsi:type="dcterms:W3CDTF">2021-10-21T00:33:23Z</dcterms:modified>
  <cp:category/>
  <cp:version/>
  <cp:contentType/>
  <cp:contentStatus/>
</cp:coreProperties>
</file>