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\cây xanh 21-25\cây xanh 2022\"/>
    </mc:Choice>
  </mc:AlternateContent>
  <bookViews>
    <workbookView xWindow="480" yWindow="75" windowWidth="19320" windowHeight="7755"/>
  </bookViews>
  <sheets>
    <sheet name="KH_2022" sheetId="3" r:id="rId1"/>
    <sheet name="Sheet1" sheetId="4" r:id="rId2"/>
  </sheets>
  <definedNames>
    <definedName name="_xlnm.Print_Titles" localSheetId="0">KH_2022!$4:$5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3" l="1"/>
  <c r="H24" i="3"/>
  <c r="H14" i="3"/>
  <c r="I9" i="3"/>
  <c r="F8" i="3" l="1"/>
  <c r="I8" i="3" s="1"/>
  <c r="F7" i="3"/>
  <c r="I7" i="3" s="1"/>
  <c r="F15" i="3" l="1"/>
  <c r="H15" i="3" s="1"/>
  <c r="D15" i="3"/>
  <c r="E15" i="3" l="1"/>
  <c r="D11" i="3"/>
  <c r="D17" i="3" l="1"/>
  <c r="E33" i="3" l="1"/>
  <c r="D10" i="3"/>
  <c r="F13" i="3"/>
  <c r="E8" i="3" l="1"/>
  <c r="E7" i="3"/>
  <c r="E44" i="3"/>
  <c r="I6" i="3" l="1"/>
  <c r="I23" i="3"/>
  <c r="F23" i="3" s="1"/>
  <c r="E23" i="3"/>
  <c r="F32" i="3" l="1"/>
  <c r="H32" i="3" s="1"/>
  <c r="F31" i="3"/>
  <c r="F26" i="3"/>
  <c r="I22" i="3"/>
  <c r="F22" i="3" s="1"/>
  <c r="E22" i="3"/>
  <c r="G11" i="3"/>
  <c r="G10" i="3" s="1"/>
  <c r="G45" i="3"/>
  <c r="H12" i="3"/>
  <c r="H6" i="3"/>
  <c r="H11" i="3" l="1"/>
  <c r="H10" i="3" s="1"/>
  <c r="F12" i="3"/>
  <c r="I32" i="3"/>
  <c r="I26" i="3"/>
  <c r="H26" i="3"/>
  <c r="I31" i="3"/>
  <c r="H31" i="3"/>
  <c r="G6" i="3"/>
  <c r="G50" i="3" s="1"/>
  <c r="H45" i="3"/>
  <c r="D6" i="3"/>
  <c r="I21" i="3"/>
  <c r="F21" i="3" s="1"/>
  <c r="E21" i="3"/>
  <c r="I20" i="3"/>
  <c r="F20" i="3" s="1"/>
  <c r="E20" i="3"/>
  <c r="I19" i="3"/>
  <c r="F19" i="3" s="1"/>
  <c r="E19" i="3"/>
  <c r="I16" i="3"/>
  <c r="I11" i="3" s="1"/>
  <c r="I18" i="3"/>
  <c r="E18" i="3"/>
  <c r="E16" i="3"/>
  <c r="E11" i="3" s="1"/>
  <c r="E17" i="3" l="1"/>
  <c r="F18" i="3"/>
  <c r="F17" i="3" s="1"/>
  <c r="I17" i="3"/>
  <c r="I10" i="3" s="1"/>
  <c r="F16" i="3"/>
  <c r="F11" i="3" s="1"/>
  <c r="E10" i="3"/>
  <c r="E6" i="3"/>
  <c r="E45" i="3"/>
  <c r="F10" i="3" l="1"/>
  <c r="F6" i="3"/>
  <c r="F27" i="3" l="1"/>
  <c r="F29" i="3"/>
  <c r="F30" i="3"/>
  <c r="D25" i="3"/>
  <c r="I27" i="3" l="1"/>
  <c r="H27" i="3"/>
  <c r="I30" i="3"/>
  <c r="H30" i="3"/>
  <c r="F25" i="3"/>
  <c r="I29" i="3"/>
  <c r="H29" i="3"/>
  <c r="E25" i="3"/>
  <c r="E50" i="3" s="1"/>
  <c r="I28" i="3"/>
  <c r="H28" i="3"/>
  <c r="H25" i="3" l="1"/>
  <c r="H50" i="3" s="1"/>
  <c r="E53" i="3" s="1"/>
  <c r="I25" i="3"/>
  <c r="I45" i="3"/>
  <c r="I50" i="3" l="1"/>
  <c r="E54" i="3" s="1"/>
  <c r="F45" i="3"/>
  <c r="F50" i="3" s="1"/>
  <c r="E52" i="3" s="1"/>
</calcChain>
</file>

<file path=xl/sharedStrings.xml><?xml version="1.0" encoding="utf-8"?>
<sst xmlns="http://schemas.openxmlformats.org/spreadsheetml/2006/main" count="141" uniqueCount="100">
  <si>
    <t>TT</t>
  </si>
  <si>
    <t>Nội dung</t>
  </si>
  <si>
    <t>Tổng</t>
  </si>
  <si>
    <t>Trồng cây xanh theo hướng rừng gỗ lớn ở các vùng gò, đồi, núi, cây xanh phân tán khu vực nông thôn kết hợp lấy gỗ</t>
  </si>
  <si>
    <t>Trồng cây ăn quả trong vườn nhà kết hợp lấy gỗ</t>
  </si>
  <si>
    <t>Trồng cây xanh đường phố, cây xanh đô thị</t>
  </si>
  <si>
    <t>Trồng cây xanh công viên, vườn hoa, tiểu hoa viên</t>
  </si>
  <si>
    <t>VI</t>
  </si>
  <si>
    <t>V</t>
  </si>
  <si>
    <t>IV</t>
  </si>
  <si>
    <t>III</t>
  </si>
  <si>
    <t>II</t>
  </si>
  <si>
    <t>I</t>
  </si>
  <si>
    <t>Tỉnh</t>
  </si>
  <si>
    <t>Thành phố</t>
  </si>
  <si>
    <t>Số lượng
(Cây)</t>
  </si>
  <si>
    <t>Kinh phí (triệu đồng)</t>
  </si>
  <si>
    <t>Trồng cây nơi công sở, trường học, khu CN</t>
  </si>
  <si>
    <t>Trồng cây xanh theo hướng giảm thiểu ảnh hưởng của biến đổi khí hậu (RPH chắn gió, chắn cát bay, chống sạt lở)</t>
  </si>
  <si>
    <t>Phường An Mỹ</t>
  </si>
  <si>
    <t>Ghi chú</t>
  </si>
  <si>
    <t>Lộc vừng</t>
  </si>
  <si>
    <t>Phường An Sơn</t>
  </si>
  <si>
    <t>Lộc vừng, Sưa</t>
  </si>
  <si>
    <t>Phường An Xuân</t>
  </si>
  <si>
    <t>Muồng Osaka</t>
  </si>
  <si>
    <t>Phường Hoà Hương</t>
  </si>
  <si>
    <t>Bưởi, Dừa xiêm, Ổi</t>
  </si>
  <si>
    <t>Phường Hoà Thuận</t>
  </si>
  <si>
    <t>Xã Tam Ngọc</t>
  </si>
  <si>
    <t>Trồng tập trung</t>
  </si>
  <si>
    <t>Trồng phân tán</t>
  </si>
  <si>
    <t>Địa điểm</t>
  </si>
  <si>
    <t>Vườn nhà, vườn đồi</t>
  </si>
  <si>
    <t>Mít, bưởi, dừa, ổi</t>
  </si>
  <si>
    <t>Sưa</t>
  </si>
  <si>
    <t>Sưa, muồng Osaka</t>
  </si>
  <si>
    <t>Xã Tam Thăng</t>
  </si>
  <si>
    <t>RPH Thăng Tân</t>
  </si>
  <si>
    <t>Xoài, Ổi, mận</t>
  </si>
  <si>
    <t>Núi Đá Đen</t>
  </si>
  <si>
    <t>Xã Tam Phú</t>
  </si>
  <si>
    <t>Vườn nhà</t>
  </si>
  <si>
    <t>Mít, bưởi, Xoài, ổi</t>
  </si>
  <si>
    <t>Phòng Giáo dục</t>
  </si>
  <si>
    <t>Trường học</t>
  </si>
  <si>
    <t>Khuôn viên trường</t>
  </si>
  <si>
    <t>Tam Thanh</t>
  </si>
  <si>
    <t>keo, phi lao</t>
  </si>
  <si>
    <t>RPH ven biển</t>
  </si>
  <si>
    <t>BQL RPH ven biển</t>
  </si>
  <si>
    <t>BQL DA ĐTXD tp</t>
  </si>
  <si>
    <t>Sông Đầm</t>
  </si>
  <si>
    <t>Tam Ngọc</t>
  </si>
  <si>
    <t>Cơ quan Quân sự tp</t>
  </si>
  <si>
    <t>Baty-Núi Chùa</t>
  </si>
  <si>
    <t>Rừng sản xuất của dân</t>
  </si>
  <si>
    <t>keo</t>
  </si>
  <si>
    <t>Phường An Phú</t>
  </si>
  <si>
    <t>Keo, Sưa, Sao đen</t>
  </si>
  <si>
    <t>NVH các thôn</t>
  </si>
  <si>
    <t>TT KTNN, xã/phường, hộ dân</t>
  </si>
  <si>
    <t>Xã Tam Thanh</t>
  </si>
  <si>
    <t>Phường Trường Xuân</t>
  </si>
  <si>
    <t xml:space="preserve"> (thành phố hỗ trợ 50%, hộ dân đối ứng 50%)</t>
  </si>
  <si>
    <t>Sưa vườn</t>
  </si>
  <si>
    <t>Hộ dân đối ứng, nguồn khác</t>
  </si>
  <si>
    <t>Cơ quan/đơn vị thực hiện</t>
  </si>
  <si>
    <t>Trồng lưu niệm tại rừng cây mang tên Bác</t>
  </si>
  <si>
    <t>P. An Phú</t>
  </si>
  <si>
    <t>Thành đoàn</t>
  </si>
  <si>
    <t>Các vị trí khác</t>
  </si>
  <si>
    <t>Rừng gỗ lớn, gỗ quý xã Tam Ngọc</t>
  </si>
  <si>
    <t>Rừng gỗ lớn, gỗ quý xã Tam Phú, p.An Phú</t>
  </si>
  <si>
    <t>Các khu Công nghiệp</t>
  </si>
  <si>
    <t>KCN</t>
  </si>
  <si>
    <t>BQL DA ĐTXD tp, phòng KT</t>
  </si>
  <si>
    <t>Phòng KT</t>
  </si>
  <si>
    <t>Lim xanh, Lát hoa…</t>
  </si>
  <si>
    <t xml:space="preserve">D.tích (ha)
</t>
  </si>
  <si>
    <t>Trồng rừng gỗ lớn, gỗ quý đồi Ông Đào, trồng bổ sung rừng gỗ lớn đồi Trà Cai</t>
  </si>
  <si>
    <t>An Phú, Hoà Thuận</t>
  </si>
  <si>
    <t>Trồng bổ sung trên đồi Yên Ngựa</t>
  </si>
  <si>
    <t>Tam Phú</t>
  </si>
  <si>
    <t>Thông Nhựa</t>
  </si>
  <si>
    <t xml:space="preserve">PHỤ LỤC </t>
  </si>
  <si>
    <t>Có nguồn riêng</t>
  </si>
  <si>
    <t>Nguồn vận động trong dân</t>
  </si>
  <si>
    <t>Vận động doanh nghiệp trong KCN</t>
  </si>
  <si>
    <t>dân tự trồng</t>
  </si>
  <si>
    <t>BQL DA có phương án riêng</t>
  </si>
  <si>
    <t>Có nguồn riêng, vận động, xã hội hoá</t>
  </si>
  <si>
    <t>Tổng kinh phí kế hoạch trồng cây xanh năm 2022:</t>
  </si>
  <si>
    <t>triệu đồng, trong đó:</t>
  </si>
  <si>
    <t xml:space="preserve"> - Kinh phí phòng Kinh tế đề nghị thành phố xem xét: </t>
  </si>
  <si>
    <t>triệu đồng</t>
  </si>
  <si>
    <t xml:space="preserve"> - Kinh phí lồng ghép, vận động trong dân, xã hội hoá, nguồn khác:</t>
  </si>
  <si>
    <t>Cừa, vừng, mù u…</t>
  </si>
  <si>
    <t>Phục hồi hệ sinh thái Sông Đầm giai đoạn 2</t>
  </si>
  <si>
    <r>
      <t xml:space="preserve">KẾ HOẠCH TRỒNG CÂY XANH NĂM 2022
</t>
    </r>
    <r>
      <rPr>
        <i/>
        <sz val="11"/>
        <color theme="1"/>
        <rFont val="Times New Roman"/>
        <family val="1"/>
      </rPr>
      <t>(Kèm theo Kế hoạch số  115 /KH-UBND ngày    28 / 4 /2022 của UBND thành phố Tam Kỳ)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</si>
</sst>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"/>
      <family val="2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5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0" fontId="9" fillId="0" borderId="0" xfId="0" applyFont="1"/>
    <xf numFmtId="164" fontId="2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3" fontId="3" fillId="2" borderId="1" xfId="2" quotePrefix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3" fillId="2" borderId="1" xfId="2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/>
    </xf>
    <xf numFmtId="164" fontId="0" fillId="0" borderId="0" xfId="0" applyNumberFormat="1"/>
    <xf numFmtId="165" fontId="8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5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7" fontId="0" fillId="0" borderId="0" xfId="0" applyNumberFormat="1"/>
    <xf numFmtId="166" fontId="8" fillId="0" borderId="1" xfId="0" applyNumberFormat="1" applyFont="1" applyBorder="1" applyAlignment="1">
      <alignment horizontal="center" vertical="center"/>
    </xf>
    <xf numFmtId="0" fontId="9" fillId="0" borderId="7" xfId="0" applyFont="1" applyBorder="1"/>
    <xf numFmtId="0" fontId="2" fillId="0" borderId="7" xfId="0" applyFont="1" applyFill="1" applyBorder="1" applyAlignment="1">
      <alignment horizontal="center" vertical="center"/>
    </xf>
    <xf numFmtId="166" fontId="9" fillId="0" borderId="7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9" fillId="0" borderId="0" xfId="0" applyNumberFormat="1" applyFont="1"/>
    <xf numFmtId="0" fontId="11" fillId="0" borderId="0" xfId="0" applyFont="1"/>
    <xf numFmtId="164" fontId="11" fillId="0" borderId="0" xfId="0" applyNumberFormat="1" applyFont="1"/>
    <xf numFmtId="164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Normal="100" workbookViewId="0">
      <selection activeCell="O4" sqref="O4"/>
    </sheetView>
  </sheetViews>
  <sheetFormatPr defaultRowHeight="15.75" x14ac:dyDescent="0.25"/>
  <cols>
    <col min="1" max="1" width="4.125" customWidth="1"/>
    <col min="2" max="2" width="31.25" customWidth="1"/>
    <col min="3" max="3" width="10" customWidth="1"/>
    <col min="6" max="6" width="9.25" bestFit="1" customWidth="1"/>
    <col min="10" max="10" width="10.75" customWidth="1"/>
    <col min="11" max="11" width="15.875" customWidth="1"/>
  </cols>
  <sheetData>
    <row r="1" spans="1:13" ht="23.25" customHeight="1" x14ac:dyDescent="0.25">
      <c r="B1" s="21" t="s">
        <v>85</v>
      </c>
    </row>
    <row r="2" spans="1:13" ht="48.75" customHeight="1" x14ac:dyDescent="0.25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 x14ac:dyDescent="0.25">
      <c r="A3" s="3"/>
      <c r="B3" s="2"/>
      <c r="C3" s="2"/>
      <c r="D3" s="2"/>
      <c r="E3" s="3"/>
      <c r="F3" s="4"/>
      <c r="G3" s="2"/>
      <c r="H3" s="2"/>
      <c r="I3" s="2"/>
      <c r="J3" s="2"/>
      <c r="K3" s="5"/>
    </row>
    <row r="4" spans="1:13" ht="57.75" customHeight="1" x14ac:dyDescent="0.25">
      <c r="A4" s="70" t="s">
        <v>0</v>
      </c>
      <c r="B4" s="70" t="s">
        <v>1</v>
      </c>
      <c r="C4" s="67" t="s">
        <v>32</v>
      </c>
      <c r="D4" s="71" t="s">
        <v>79</v>
      </c>
      <c r="E4" s="73" t="s">
        <v>15</v>
      </c>
      <c r="F4" s="75" t="s">
        <v>16</v>
      </c>
      <c r="G4" s="76"/>
      <c r="H4" s="76"/>
      <c r="I4" s="77"/>
      <c r="J4" s="71" t="s">
        <v>67</v>
      </c>
      <c r="K4" s="74" t="s">
        <v>20</v>
      </c>
    </row>
    <row r="5" spans="1:13" ht="57" x14ac:dyDescent="0.25">
      <c r="A5" s="70"/>
      <c r="B5" s="70"/>
      <c r="C5" s="68"/>
      <c r="D5" s="72"/>
      <c r="E5" s="73"/>
      <c r="F5" s="9" t="s">
        <v>2</v>
      </c>
      <c r="G5" s="9" t="s">
        <v>13</v>
      </c>
      <c r="H5" s="10" t="s">
        <v>14</v>
      </c>
      <c r="I5" s="10" t="s">
        <v>66</v>
      </c>
      <c r="J5" s="72"/>
      <c r="K5" s="74"/>
    </row>
    <row r="6" spans="1:13" ht="57" x14ac:dyDescent="0.25">
      <c r="A6" s="25" t="s">
        <v>12</v>
      </c>
      <c r="B6" s="27" t="s">
        <v>18</v>
      </c>
      <c r="C6" s="27"/>
      <c r="D6" s="40">
        <f>SUM(D7:D9)</f>
        <v>14.559999999999999</v>
      </c>
      <c r="E6" s="22">
        <f>SUM(E7:E9)</f>
        <v>32600</v>
      </c>
      <c r="F6" s="22">
        <f>SUM(F7:F9)</f>
        <v>3743</v>
      </c>
      <c r="G6" s="34">
        <f>SUM(G7:G9)</f>
        <v>0</v>
      </c>
      <c r="H6" s="34">
        <f>SUM(H7:H9)</f>
        <v>0</v>
      </c>
      <c r="I6" s="34">
        <f>I7+I8+I9</f>
        <v>3743</v>
      </c>
      <c r="J6" s="22"/>
      <c r="K6" s="52" t="s">
        <v>86</v>
      </c>
      <c r="M6" s="42"/>
    </row>
    <row r="7" spans="1:13" ht="30" x14ac:dyDescent="0.25">
      <c r="A7" s="15">
        <v>1</v>
      </c>
      <c r="B7" s="1" t="s">
        <v>37</v>
      </c>
      <c r="C7" s="1" t="s">
        <v>38</v>
      </c>
      <c r="D7" s="16">
        <v>8</v>
      </c>
      <c r="E7" s="6">
        <f>D7*2500</f>
        <v>20000</v>
      </c>
      <c r="F7" s="6">
        <f>D7*50</f>
        <v>400</v>
      </c>
      <c r="G7" s="6"/>
      <c r="H7" s="6"/>
      <c r="I7" s="6">
        <f>F7</f>
        <v>400</v>
      </c>
      <c r="J7" s="35" t="s">
        <v>50</v>
      </c>
      <c r="K7" s="12" t="s">
        <v>48</v>
      </c>
    </row>
    <row r="8" spans="1:13" ht="30" x14ac:dyDescent="0.25">
      <c r="A8" s="15">
        <v>2</v>
      </c>
      <c r="B8" s="1" t="s">
        <v>47</v>
      </c>
      <c r="C8" s="1" t="s">
        <v>49</v>
      </c>
      <c r="D8" s="16">
        <v>4.8600000000000003</v>
      </c>
      <c r="E8" s="6">
        <f>D8*2500</f>
        <v>12150</v>
      </c>
      <c r="F8" s="6">
        <f>D8*50</f>
        <v>243.00000000000003</v>
      </c>
      <c r="G8" s="6"/>
      <c r="H8" s="6"/>
      <c r="I8" s="6">
        <f t="shared" ref="I8:I9" si="0">F8</f>
        <v>243.00000000000003</v>
      </c>
      <c r="J8" s="35" t="s">
        <v>50</v>
      </c>
      <c r="K8" s="12" t="s">
        <v>48</v>
      </c>
    </row>
    <row r="9" spans="1:13" s="62" customFormat="1" ht="45" x14ac:dyDescent="0.25">
      <c r="A9" s="15">
        <v>3</v>
      </c>
      <c r="B9" s="1" t="s">
        <v>98</v>
      </c>
      <c r="C9" s="1" t="s">
        <v>52</v>
      </c>
      <c r="D9" s="7">
        <v>1.7</v>
      </c>
      <c r="E9" s="6">
        <v>450</v>
      </c>
      <c r="F9" s="64">
        <v>3100</v>
      </c>
      <c r="G9" s="6"/>
      <c r="H9" s="8"/>
      <c r="I9" s="6">
        <f t="shared" si="0"/>
        <v>3100</v>
      </c>
      <c r="J9" s="65" t="s">
        <v>76</v>
      </c>
      <c r="K9" s="1" t="s">
        <v>97</v>
      </c>
      <c r="M9" s="63"/>
    </row>
    <row r="10" spans="1:13" ht="57" x14ac:dyDescent="0.25">
      <c r="A10" s="28" t="s">
        <v>11</v>
      </c>
      <c r="B10" s="29" t="s">
        <v>3</v>
      </c>
      <c r="C10" s="29"/>
      <c r="D10" s="48">
        <f t="shared" ref="D10:I10" si="1">D11+D17+D24</f>
        <v>58.18</v>
      </c>
      <c r="E10" s="20">
        <f t="shared" si="1"/>
        <v>106430</v>
      </c>
      <c r="F10" s="20">
        <f t="shared" si="1"/>
        <v>4630</v>
      </c>
      <c r="G10" s="20">
        <f t="shared" si="1"/>
        <v>0</v>
      </c>
      <c r="H10" s="20">
        <f t="shared" si="1"/>
        <v>3070</v>
      </c>
      <c r="I10" s="20">
        <f t="shared" si="1"/>
        <v>1560</v>
      </c>
      <c r="J10" s="20"/>
      <c r="K10" s="30"/>
      <c r="M10" s="42"/>
    </row>
    <row r="11" spans="1:13" x14ac:dyDescent="0.25">
      <c r="A11" s="15">
        <v>1</v>
      </c>
      <c r="B11" s="1" t="s">
        <v>30</v>
      </c>
      <c r="C11" s="1"/>
      <c r="D11" s="7">
        <f t="shared" ref="D11:I11" si="2">SUM(D12:D16)</f>
        <v>38.18</v>
      </c>
      <c r="E11" s="6">
        <f t="shared" si="2"/>
        <v>58850</v>
      </c>
      <c r="F11" s="6">
        <f t="shared" si="2"/>
        <v>3790</v>
      </c>
      <c r="G11" s="6">
        <f t="shared" si="2"/>
        <v>0</v>
      </c>
      <c r="H11" s="6">
        <f t="shared" si="2"/>
        <v>2990</v>
      </c>
      <c r="I11" s="6">
        <f t="shared" si="2"/>
        <v>800</v>
      </c>
      <c r="J11" s="6"/>
      <c r="K11" s="23"/>
    </row>
    <row r="12" spans="1:13" ht="30" x14ac:dyDescent="0.25">
      <c r="A12" s="15"/>
      <c r="B12" s="1" t="s">
        <v>72</v>
      </c>
      <c r="C12" s="1" t="s">
        <v>40</v>
      </c>
      <c r="D12" s="7">
        <v>7</v>
      </c>
      <c r="E12" s="6">
        <v>1000</v>
      </c>
      <c r="F12" s="6">
        <f>G12+H12+I12</f>
        <v>800</v>
      </c>
      <c r="G12" s="6"/>
      <c r="H12" s="6">
        <f>800</f>
        <v>800</v>
      </c>
      <c r="I12" s="6"/>
      <c r="J12" s="35" t="s">
        <v>54</v>
      </c>
      <c r="K12" s="45" t="s">
        <v>78</v>
      </c>
    </row>
    <row r="13" spans="1:13" ht="30" x14ac:dyDescent="0.25">
      <c r="A13" s="15"/>
      <c r="B13" s="1" t="s">
        <v>73</v>
      </c>
      <c r="C13" s="1" t="s">
        <v>55</v>
      </c>
      <c r="D13" s="7">
        <v>5</v>
      </c>
      <c r="E13" s="6">
        <v>800</v>
      </c>
      <c r="F13" s="6">
        <f>G13+H13+I13</f>
        <v>700</v>
      </c>
      <c r="G13" s="6"/>
      <c r="H13" s="6">
        <v>700</v>
      </c>
      <c r="I13" s="6"/>
      <c r="J13" s="35" t="s">
        <v>54</v>
      </c>
      <c r="K13" s="45" t="s">
        <v>78</v>
      </c>
    </row>
    <row r="14" spans="1:13" ht="30" x14ac:dyDescent="0.25">
      <c r="A14" s="15"/>
      <c r="B14" s="1" t="s">
        <v>80</v>
      </c>
      <c r="C14" s="1" t="s">
        <v>81</v>
      </c>
      <c r="D14" s="7">
        <v>4</v>
      </c>
      <c r="E14" s="6">
        <v>1600</v>
      </c>
      <c r="F14" s="6">
        <v>1200</v>
      </c>
      <c r="G14" s="6"/>
      <c r="H14" s="6">
        <f>F14</f>
        <v>1200</v>
      </c>
      <c r="I14" s="6"/>
      <c r="J14" s="35" t="s">
        <v>77</v>
      </c>
      <c r="K14" s="45" t="s">
        <v>78</v>
      </c>
    </row>
    <row r="15" spans="1:13" x14ac:dyDescent="0.25">
      <c r="A15" s="15"/>
      <c r="B15" s="1" t="s">
        <v>82</v>
      </c>
      <c r="C15" s="1" t="s">
        <v>83</v>
      </c>
      <c r="D15" s="7">
        <f>1.2+0.98</f>
        <v>2.1799999999999997</v>
      </c>
      <c r="E15" s="6">
        <f>D15*2500</f>
        <v>5449.9999999999991</v>
      </c>
      <c r="F15" s="6">
        <f>170+120</f>
        <v>290</v>
      </c>
      <c r="G15" s="6"/>
      <c r="H15" s="6">
        <f>F15</f>
        <v>290</v>
      </c>
      <c r="I15" s="6"/>
      <c r="J15" s="35" t="s">
        <v>77</v>
      </c>
      <c r="K15" s="45" t="s">
        <v>84</v>
      </c>
    </row>
    <row r="16" spans="1:13" x14ac:dyDescent="0.25">
      <c r="A16" s="15"/>
      <c r="B16" s="1" t="s">
        <v>56</v>
      </c>
      <c r="C16" s="1" t="s">
        <v>53</v>
      </c>
      <c r="D16" s="7">
        <v>20</v>
      </c>
      <c r="E16" s="6">
        <f>2500*D16</f>
        <v>50000</v>
      </c>
      <c r="F16" s="6">
        <f>G16+H16+I16</f>
        <v>800</v>
      </c>
      <c r="G16" s="6"/>
      <c r="H16" s="6"/>
      <c r="I16" s="6">
        <f>D16*40</f>
        <v>800</v>
      </c>
      <c r="J16" s="35" t="s">
        <v>89</v>
      </c>
      <c r="K16" s="23" t="s">
        <v>57</v>
      </c>
    </row>
    <row r="17" spans="1:13" ht="30" x14ac:dyDescent="0.25">
      <c r="A17" s="15">
        <v>2</v>
      </c>
      <c r="B17" s="1" t="s">
        <v>31</v>
      </c>
      <c r="C17" s="1"/>
      <c r="D17" s="16">
        <f>SUM(D18:D23)</f>
        <v>19</v>
      </c>
      <c r="E17" s="37">
        <f>SUM(E18:E23)</f>
        <v>47500</v>
      </c>
      <c r="F17" s="37">
        <f>SUM(F18:F23)</f>
        <v>760</v>
      </c>
      <c r="G17" s="37"/>
      <c r="H17" s="37"/>
      <c r="I17" s="37">
        <f>SUM(I18:I23)</f>
        <v>760</v>
      </c>
      <c r="J17" s="35" t="s">
        <v>89</v>
      </c>
      <c r="K17" s="45" t="s">
        <v>87</v>
      </c>
    </row>
    <row r="18" spans="1:13" ht="30" x14ac:dyDescent="0.25">
      <c r="A18" s="15"/>
      <c r="B18" s="1" t="s">
        <v>29</v>
      </c>
      <c r="C18" s="1" t="s">
        <v>33</v>
      </c>
      <c r="D18" s="16">
        <v>5</v>
      </c>
      <c r="E18" s="6">
        <f t="shared" ref="E18:E23" si="3">D18*2500</f>
        <v>12500</v>
      </c>
      <c r="F18" s="8">
        <f t="shared" ref="F18:F22" si="4">G18+H18+I18</f>
        <v>200</v>
      </c>
      <c r="G18" s="6"/>
      <c r="H18" s="6"/>
      <c r="I18" s="8">
        <f>D18*40</f>
        <v>200</v>
      </c>
      <c r="J18" s="35"/>
      <c r="K18" s="23" t="s">
        <v>57</v>
      </c>
    </row>
    <row r="19" spans="1:13" x14ac:dyDescent="0.25">
      <c r="A19" s="15"/>
      <c r="B19" s="1" t="s">
        <v>41</v>
      </c>
      <c r="C19" s="1" t="s">
        <v>42</v>
      </c>
      <c r="D19" s="7">
        <v>5</v>
      </c>
      <c r="E19" s="6">
        <f t="shared" si="3"/>
        <v>12500</v>
      </c>
      <c r="F19" s="8">
        <f t="shared" si="4"/>
        <v>200</v>
      </c>
      <c r="G19" s="6"/>
      <c r="H19" s="6"/>
      <c r="I19" s="6">
        <f>40*D19</f>
        <v>200</v>
      </c>
      <c r="J19" s="6"/>
      <c r="K19" s="23" t="s">
        <v>59</v>
      </c>
    </row>
    <row r="20" spans="1:13" x14ac:dyDescent="0.25">
      <c r="A20" s="36"/>
      <c r="B20" s="18" t="s">
        <v>37</v>
      </c>
      <c r="C20" s="18" t="s">
        <v>42</v>
      </c>
      <c r="D20" s="11">
        <v>4</v>
      </c>
      <c r="E20" s="13">
        <f t="shared" si="3"/>
        <v>10000</v>
      </c>
      <c r="F20" s="8">
        <f t="shared" si="4"/>
        <v>160</v>
      </c>
      <c r="G20" s="11"/>
      <c r="H20" s="17"/>
      <c r="I20" s="6">
        <f>40*D20</f>
        <v>160</v>
      </c>
      <c r="J20" s="11"/>
      <c r="K20" s="23" t="s">
        <v>57</v>
      </c>
    </row>
    <row r="21" spans="1:13" x14ac:dyDescent="0.25">
      <c r="A21" s="36"/>
      <c r="B21" s="18" t="s">
        <v>58</v>
      </c>
      <c r="C21" s="18" t="s">
        <v>42</v>
      </c>
      <c r="D21" s="11">
        <v>2</v>
      </c>
      <c r="E21" s="13">
        <f t="shared" si="3"/>
        <v>5000</v>
      </c>
      <c r="F21" s="8">
        <f t="shared" si="4"/>
        <v>80</v>
      </c>
      <c r="G21" s="11"/>
      <c r="H21" s="17"/>
      <c r="I21" s="6">
        <f>40*D21</f>
        <v>80</v>
      </c>
      <c r="J21" s="11"/>
      <c r="K21" s="23" t="s">
        <v>57</v>
      </c>
    </row>
    <row r="22" spans="1:13" x14ac:dyDescent="0.25">
      <c r="A22" s="36"/>
      <c r="B22" s="18" t="s">
        <v>28</v>
      </c>
      <c r="C22" s="18" t="s">
        <v>42</v>
      </c>
      <c r="D22" s="11">
        <v>2</v>
      </c>
      <c r="E22" s="13">
        <f t="shared" si="3"/>
        <v>5000</v>
      </c>
      <c r="F22" s="8">
        <f t="shared" si="4"/>
        <v>80</v>
      </c>
      <c r="G22" s="11"/>
      <c r="H22" s="17"/>
      <c r="I22" s="6">
        <f>40*D22</f>
        <v>80</v>
      </c>
      <c r="J22" s="11"/>
      <c r="K22" s="23" t="s">
        <v>57</v>
      </c>
      <c r="M22" s="44"/>
    </row>
    <row r="23" spans="1:13" x14ac:dyDescent="0.25">
      <c r="A23" s="36"/>
      <c r="B23" s="18" t="s">
        <v>62</v>
      </c>
      <c r="C23" s="18" t="s">
        <v>42</v>
      </c>
      <c r="D23" s="11">
        <v>1</v>
      </c>
      <c r="E23" s="13">
        <f t="shared" si="3"/>
        <v>2500</v>
      </c>
      <c r="F23" s="8">
        <f t="shared" ref="F23" si="5">G23+H23+I23</f>
        <v>40</v>
      </c>
      <c r="G23" s="11"/>
      <c r="H23" s="17"/>
      <c r="I23" s="6">
        <f>40*D23</f>
        <v>40</v>
      </c>
      <c r="J23" s="11"/>
      <c r="K23" s="23" t="s">
        <v>57</v>
      </c>
    </row>
    <row r="24" spans="1:13" ht="30" x14ac:dyDescent="0.25">
      <c r="A24" s="19">
        <v>3</v>
      </c>
      <c r="B24" s="33" t="s">
        <v>68</v>
      </c>
      <c r="C24" s="46" t="s">
        <v>69</v>
      </c>
      <c r="D24" s="11">
        <v>1</v>
      </c>
      <c r="E24" s="13">
        <v>80</v>
      </c>
      <c r="F24" s="8">
        <v>80</v>
      </c>
      <c r="G24" s="11"/>
      <c r="H24" s="17">
        <f>F24</f>
        <v>80</v>
      </c>
      <c r="I24" s="6"/>
      <c r="J24" s="19" t="s">
        <v>70</v>
      </c>
      <c r="K24" s="23" t="s">
        <v>65</v>
      </c>
    </row>
    <row r="25" spans="1:13" ht="42.75" x14ac:dyDescent="0.25">
      <c r="A25" s="28" t="s">
        <v>10</v>
      </c>
      <c r="B25" s="31" t="s">
        <v>4</v>
      </c>
      <c r="C25" s="32" t="s">
        <v>42</v>
      </c>
      <c r="D25" s="39">
        <f>SUM(D26:D32)</f>
        <v>13.7</v>
      </c>
      <c r="E25" s="20">
        <f>SUM(E26:E32)</f>
        <v>8009</v>
      </c>
      <c r="F25" s="43">
        <f>SUM(F26:F32)</f>
        <v>449.75</v>
      </c>
      <c r="G25" s="20"/>
      <c r="H25" s="43">
        <f>SUM(H26:H32)</f>
        <v>224.875</v>
      </c>
      <c r="I25" s="43">
        <f>SUM(I26:I32)</f>
        <v>224.875</v>
      </c>
      <c r="J25" s="41" t="s">
        <v>61</v>
      </c>
      <c r="K25" s="27" t="s">
        <v>64</v>
      </c>
    </row>
    <row r="26" spans="1:13" x14ac:dyDescent="0.25">
      <c r="A26" s="15">
        <v>1</v>
      </c>
      <c r="B26" s="12" t="s">
        <v>26</v>
      </c>
      <c r="C26" s="12"/>
      <c r="D26" s="38">
        <v>1</v>
      </c>
      <c r="E26" s="6">
        <v>550</v>
      </c>
      <c r="F26" s="6">
        <f>E26*0.05</f>
        <v>27.5</v>
      </c>
      <c r="G26" s="6"/>
      <c r="H26" s="6">
        <f>F26/2</f>
        <v>13.75</v>
      </c>
      <c r="I26" s="6">
        <f>F26/2</f>
        <v>13.75</v>
      </c>
      <c r="J26" s="6"/>
      <c r="K26" s="1" t="s">
        <v>27</v>
      </c>
    </row>
    <row r="27" spans="1:13" x14ac:dyDescent="0.25">
      <c r="A27" s="15">
        <v>2</v>
      </c>
      <c r="B27" s="12" t="s">
        <v>28</v>
      </c>
      <c r="C27" s="12"/>
      <c r="D27" s="38">
        <v>1</v>
      </c>
      <c r="E27" s="6">
        <v>550</v>
      </c>
      <c r="F27" s="6">
        <f t="shared" ref="F27:F32" si="6">E27*0.05</f>
        <v>27.5</v>
      </c>
      <c r="G27" s="6"/>
      <c r="H27" s="6">
        <f t="shared" ref="H27:H32" si="7">F27/2</f>
        <v>13.75</v>
      </c>
      <c r="I27" s="6">
        <f t="shared" ref="I27:I32" si="8">F27/2</f>
        <v>13.75</v>
      </c>
      <c r="J27" s="6"/>
      <c r="K27" s="1" t="s">
        <v>27</v>
      </c>
    </row>
    <row r="28" spans="1:13" x14ac:dyDescent="0.25">
      <c r="A28" s="15">
        <v>3</v>
      </c>
      <c r="B28" s="12" t="s">
        <v>29</v>
      </c>
      <c r="C28" s="12"/>
      <c r="D28" s="38">
        <v>7</v>
      </c>
      <c r="E28" s="6">
        <v>4334</v>
      </c>
      <c r="F28" s="6">
        <v>266</v>
      </c>
      <c r="G28" s="6"/>
      <c r="H28" s="6">
        <f t="shared" si="7"/>
        <v>133</v>
      </c>
      <c r="I28" s="6">
        <f t="shared" si="8"/>
        <v>133</v>
      </c>
      <c r="J28" s="6"/>
      <c r="K28" s="12" t="s">
        <v>34</v>
      </c>
    </row>
    <row r="29" spans="1:13" x14ac:dyDescent="0.25">
      <c r="A29" s="19">
        <v>4</v>
      </c>
      <c r="B29" s="18" t="s">
        <v>37</v>
      </c>
      <c r="C29" s="18"/>
      <c r="D29" s="38">
        <v>1</v>
      </c>
      <c r="E29" s="6">
        <v>550</v>
      </c>
      <c r="F29" s="6">
        <f t="shared" si="6"/>
        <v>27.5</v>
      </c>
      <c r="G29" s="11"/>
      <c r="H29" s="6">
        <f t="shared" si="7"/>
        <v>13.75</v>
      </c>
      <c r="I29" s="6">
        <f t="shared" si="8"/>
        <v>13.75</v>
      </c>
      <c r="J29" s="11"/>
      <c r="K29" s="18" t="s">
        <v>39</v>
      </c>
    </row>
    <row r="30" spans="1:13" x14ac:dyDescent="0.25">
      <c r="A30" s="19">
        <v>5</v>
      </c>
      <c r="B30" s="18" t="s">
        <v>41</v>
      </c>
      <c r="C30" s="18"/>
      <c r="D30" s="38">
        <v>1.6</v>
      </c>
      <c r="E30" s="6">
        <v>875</v>
      </c>
      <c r="F30" s="6">
        <f t="shared" si="6"/>
        <v>43.75</v>
      </c>
      <c r="G30" s="17"/>
      <c r="H30" s="6">
        <f t="shared" si="7"/>
        <v>21.875</v>
      </c>
      <c r="I30" s="6">
        <f t="shared" si="8"/>
        <v>21.875</v>
      </c>
      <c r="J30" s="14"/>
      <c r="K30" s="12" t="s">
        <v>43</v>
      </c>
    </row>
    <row r="31" spans="1:13" x14ac:dyDescent="0.25">
      <c r="A31" s="19">
        <v>6</v>
      </c>
      <c r="B31" s="18" t="s">
        <v>58</v>
      </c>
      <c r="C31" s="18"/>
      <c r="D31" s="38">
        <v>1.1000000000000001</v>
      </c>
      <c r="E31" s="6">
        <v>600</v>
      </c>
      <c r="F31" s="6">
        <f t="shared" si="6"/>
        <v>30</v>
      </c>
      <c r="G31" s="17"/>
      <c r="H31" s="6">
        <f t="shared" si="7"/>
        <v>15</v>
      </c>
      <c r="I31" s="6">
        <f t="shared" si="8"/>
        <v>15</v>
      </c>
      <c r="J31" s="14"/>
      <c r="K31" s="12"/>
    </row>
    <row r="32" spans="1:13" x14ac:dyDescent="0.25">
      <c r="A32" s="19">
        <v>7</v>
      </c>
      <c r="B32" s="18" t="s">
        <v>63</v>
      </c>
      <c r="C32" s="18"/>
      <c r="D32" s="38">
        <v>1</v>
      </c>
      <c r="E32" s="6">
        <v>550</v>
      </c>
      <c r="F32" s="6">
        <f t="shared" si="6"/>
        <v>27.5</v>
      </c>
      <c r="G32" s="17"/>
      <c r="H32" s="6">
        <f t="shared" si="7"/>
        <v>13.75</v>
      </c>
      <c r="I32" s="6">
        <f t="shared" si="8"/>
        <v>13.75</v>
      </c>
      <c r="J32" s="14"/>
      <c r="K32" s="12"/>
      <c r="M32" s="42"/>
    </row>
    <row r="33" spans="1:13" ht="28.5" x14ac:dyDescent="0.25">
      <c r="A33" s="25" t="s">
        <v>9</v>
      </c>
      <c r="B33" s="27" t="s">
        <v>5</v>
      </c>
      <c r="C33" s="52"/>
      <c r="D33" s="53"/>
      <c r="E33" s="55">
        <f>SUM(E34:E39)</f>
        <v>4507</v>
      </c>
      <c r="F33" s="55">
        <v>13640</v>
      </c>
      <c r="G33" s="55"/>
      <c r="H33" s="55"/>
      <c r="I33" s="56">
        <f>F33</f>
        <v>13640</v>
      </c>
      <c r="J33" s="54" t="s">
        <v>51</v>
      </c>
      <c r="K33" s="27" t="s">
        <v>90</v>
      </c>
    </row>
    <row r="34" spans="1:13" x14ac:dyDescent="0.25">
      <c r="A34" s="15">
        <v>1</v>
      </c>
      <c r="B34" s="12" t="s">
        <v>19</v>
      </c>
      <c r="C34" s="12"/>
      <c r="D34" s="7"/>
      <c r="E34" s="6">
        <v>55</v>
      </c>
      <c r="F34" s="6"/>
      <c r="G34" s="6"/>
      <c r="H34" s="6"/>
      <c r="I34" s="6"/>
      <c r="J34" s="6"/>
      <c r="K34" s="12" t="s">
        <v>21</v>
      </c>
      <c r="M34" s="42"/>
    </row>
    <row r="35" spans="1:13" x14ac:dyDescent="0.25">
      <c r="A35" s="15">
        <v>2</v>
      </c>
      <c r="B35" s="12" t="s">
        <v>22</v>
      </c>
      <c r="C35" s="12"/>
      <c r="D35" s="7"/>
      <c r="E35" s="6">
        <v>132</v>
      </c>
      <c r="F35" s="6"/>
      <c r="G35" s="6"/>
      <c r="H35" s="6"/>
      <c r="I35" s="6"/>
      <c r="J35" s="6"/>
      <c r="K35" s="12" t="s">
        <v>23</v>
      </c>
    </row>
    <row r="36" spans="1:13" x14ac:dyDescent="0.25">
      <c r="A36" s="15">
        <v>3</v>
      </c>
      <c r="B36" s="12" t="s">
        <v>24</v>
      </c>
      <c r="C36" s="12"/>
      <c r="D36" s="7"/>
      <c r="E36" s="6">
        <v>40</v>
      </c>
      <c r="F36" s="6"/>
      <c r="G36" s="6"/>
      <c r="H36" s="6"/>
      <c r="I36" s="6"/>
      <c r="J36" s="6"/>
      <c r="K36" s="12" t="s">
        <v>25</v>
      </c>
    </row>
    <row r="37" spans="1:13" x14ac:dyDescent="0.25">
      <c r="A37" s="15">
        <v>4</v>
      </c>
      <c r="B37" s="12" t="s">
        <v>29</v>
      </c>
      <c r="C37" s="12"/>
      <c r="D37" s="7"/>
      <c r="E37" s="6">
        <v>30</v>
      </c>
      <c r="F37" s="6"/>
      <c r="G37" s="6"/>
      <c r="H37" s="6"/>
      <c r="I37" s="6"/>
      <c r="J37" s="6"/>
      <c r="K37" s="12" t="s">
        <v>35</v>
      </c>
    </row>
    <row r="38" spans="1:13" x14ac:dyDescent="0.25">
      <c r="A38" s="15">
        <v>5</v>
      </c>
      <c r="B38" s="12" t="s">
        <v>37</v>
      </c>
      <c r="C38" s="12"/>
      <c r="D38" s="7"/>
      <c r="E38" s="6">
        <v>250</v>
      </c>
      <c r="F38" s="6"/>
      <c r="G38" s="6"/>
      <c r="H38" s="6"/>
      <c r="I38" s="6"/>
      <c r="J38" s="6"/>
      <c r="K38" s="12" t="s">
        <v>25</v>
      </c>
    </row>
    <row r="39" spans="1:13" x14ac:dyDescent="0.25">
      <c r="A39" s="15">
        <v>6</v>
      </c>
      <c r="B39" s="12" t="s">
        <v>71</v>
      </c>
      <c r="C39" s="12"/>
      <c r="D39" s="7"/>
      <c r="E39" s="6">
        <v>4000</v>
      </c>
      <c r="F39" s="6"/>
      <c r="G39" s="6"/>
      <c r="H39" s="6"/>
      <c r="I39" s="6"/>
      <c r="J39" s="6"/>
      <c r="K39" s="12" t="s">
        <v>25</v>
      </c>
      <c r="L39" s="42"/>
    </row>
    <row r="40" spans="1:13" ht="28.5" x14ac:dyDescent="0.25">
      <c r="A40" s="25" t="s">
        <v>8</v>
      </c>
      <c r="B40" s="27" t="s">
        <v>6</v>
      </c>
      <c r="C40" s="27"/>
      <c r="D40" s="53"/>
      <c r="E40" s="55">
        <v>4200</v>
      </c>
      <c r="F40" s="55">
        <v>12600</v>
      </c>
      <c r="G40" s="57"/>
      <c r="H40" s="57"/>
      <c r="I40" s="55">
        <v>12600</v>
      </c>
      <c r="J40" s="54" t="s">
        <v>51</v>
      </c>
      <c r="K40" s="27" t="s">
        <v>90</v>
      </c>
    </row>
    <row r="41" spans="1:13" x14ac:dyDescent="0.25">
      <c r="A41" s="19">
        <v>1</v>
      </c>
      <c r="B41" s="33" t="s">
        <v>28</v>
      </c>
      <c r="C41" s="33"/>
      <c r="D41" s="11"/>
      <c r="E41" s="13">
        <v>200</v>
      </c>
      <c r="F41" s="13"/>
      <c r="G41" s="13"/>
      <c r="H41" s="13"/>
      <c r="I41" s="13"/>
      <c r="J41" s="13"/>
      <c r="K41" s="18"/>
    </row>
    <row r="42" spans="1:13" x14ac:dyDescent="0.25">
      <c r="A42" s="19">
        <v>2</v>
      </c>
      <c r="B42" s="24" t="s">
        <v>29</v>
      </c>
      <c r="C42" s="24"/>
      <c r="D42" s="11"/>
      <c r="E42" s="13">
        <v>100</v>
      </c>
      <c r="F42" s="13"/>
      <c r="G42" s="17"/>
      <c r="H42" s="13"/>
      <c r="I42" s="11"/>
      <c r="J42" s="11"/>
      <c r="K42" s="18"/>
    </row>
    <row r="43" spans="1:13" x14ac:dyDescent="0.25">
      <c r="A43" s="19">
        <v>3</v>
      </c>
      <c r="B43" s="26" t="s">
        <v>47</v>
      </c>
      <c r="C43" s="26"/>
      <c r="D43" s="11"/>
      <c r="E43" s="13">
        <v>100</v>
      </c>
      <c r="F43" s="13"/>
      <c r="G43" s="17"/>
      <c r="H43" s="13"/>
      <c r="I43" s="11"/>
      <c r="J43" s="11"/>
      <c r="K43" s="18"/>
    </row>
    <row r="44" spans="1:13" x14ac:dyDescent="0.25">
      <c r="A44" s="19">
        <v>4</v>
      </c>
      <c r="B44" s="26" t="s">
        <v>71</v>
      </c>
      <c r="C44" s="26"/>
      <c r="D44" s="11"/>
      <c r="E44" s="13">
        <f>E40-E41-E42-E43</f>
        <v>3800</v>
      </c>
      <c r="F44" s="13"/>
      <c r="G44" s="17"/>
      <c r="H44" s="13"/>
      <c r="I44" s="11"/>
      <c r="J44" s="11"/>
      <c r="K44" s="18"/>
    </row>
    <row r="45" spans="1:13" ht="42.75" x14ac:dyDescent="0.25">
      <c r="A45" s="25" t="s">
        <v>7</v>
      </c>
      <c r="B45" s="27" t="s">
        <v>17</v>
      </c>
      <c r="C45" s="52"/>
      <c r="D45" s="53"/>
      <c r="E45" s="55">
        <f>SUM(E46:E49)</f>
        <v>1413</v>
      </c>
      <c r="F45" s="55">
        <f>SUM(F46:F49)</f>
        <v>1413</v>
      </c>
      <c r="G45" s="55">
        <f>SUM(G46:G49)</f>
        <v>0</v>
      </c>
      <c r="H45" s="55">
        <f>SUM(H46:H49)</f>
        <v>0</v>
      </c>
      <c r="I45" s="55">
        <f>SUM(I46:I49)</f>
        <v>1413</v>
      </c>
      <c r="J45" s="54" t="s">
        <v>51</v>
      </c>
      <c r="K45" s="27" t="s">
        <v>91</v>
      </c>
    </row>
    <row r="46" spans="1:13" x14ac:dyDescent="0.25">
      <c r="A46" s="15">
        <v>1</v>
      </c>
      <c r="B46" s="12" t="s">
        <v>44</v>
      </c>
      <c r="C46" s="12" t="s">
        <v>45</v>
      </c>
      <c r="D46" s="7"/>
      <c r="E46" s="6">
        <v>313</v>
      </c>
      <c r="F46" s="6">
        <v>313</v>
      </c>
      <c r="G46" s="6"/>
      <c r="H46" s="6"/>
      <c r="I46" s="6">
        <v>313</v>
      </c>
      <c r="J46" s="6"/>
      <c r="K46" s="1" t="s">
        <v>46</v>
      </c>
    </row>
    <row r="47" spans="1:13" ht="30" x14ac:dyDescent="0.25">
      <c r="A47" s="15">
        <v>2</v>
      </c>
      <c r="B47" s="12" t="s">
        <v>29</v>
      </c>
      <c r="C47" s="1" t="s">
        <v>60</v>
      </c>
      <c r="D47" s="7"/>
      <c r="E47" s="6">
        <v>200</v>
      </c>
      <c r="F47" s="6">
        <v>200</v>
      </c>
      <c r="G47" s="6"/>
      <c r="H47" s="6"/>
      <c r="I47" s="6">
        <v>200</v>
      </c>
      <c r="J47" s="6"/>
      <c r="K47" s="12" t="s">
        <v>36</v>
      </c>
    </row>
    <row r="48" spans="1:13" ht="30" x14ac:dyDescent="0.25">
      <c r="A48" s="15">
        <v>3</v>
      </c>
      <c r="B48" s="12" t="s">
        <v>41</v>
      </c>
      <c r="C48" s="1" t="s">
        <v>60</v>
      </c>
      <c r="D48" s="7"/>
      <c r="E48" s="6">
        <v>400</v>
      </c>
      <c r="F48" s="6">
        <v>400</v>
      </c>
      <c r="G48" s="6"/>
      <c r="H48" s="6"/>
      <c r="I48" s="6">
        <v>400</v>
      </c>
      <c r="J48" s="6"/>
      <c r="K48" s="12" t="s">
        <v>36</v>
      </c>
    </row>
    <row r="49" spans="1:11" ht="30" x14ac:dyDescent="0.25">
      <c r="A49" s="15">
        <v>4</v>
      </c>
      <c r="B49" s="12" t="s">
        <v>74</v>
      </c>
      <c r="C49" s="1" t="s">
        <v>75</v>
      </c>
      <c r="D49" s="7"/>
      <c r="E49" s="6">
        <v>500</v>
      </c>
      <c r="F49" s="6">
        <v>500</v>
      </c>
      <c r="G49" s="6"/>
      <c r="H49" s="6"/>
      <c r="I49" s="6">
        <v>500</v>
      </c>
      <c r="J49" s="6"/>
      <c r="K49" s="1" t="s">
        <v>88</v>
      </c>
    </row>
    <row r="50" spans="1:11" x14ac:dyDescent="0.25">
      <c r="A50" s="66" t="s">
        <v>2</v>
      </c>
      <c r="B50" s="66"/>
      <c r="C50" s="58"/>
      <c r="D50" s="58"/>
      <c r="E50" s="59">
        <f>E6+E10+E25+E33+E40+E45</f>
        <v>157159</v>
      </c>
      <c r="F50" s="59">
        <f>F6+F10+F25+F33+F40+F45</f>
        <v>36475.75</v>
      </c>
      <c r="G50" s="59">
        <f>G6+G10+G25+G33+G40+G45</f>
        <v>0</v>
      </c>
      <c r="H50" s="59">
        <f>H6+H10+H25+H33+H40+H45</f>
        <v>3294.875</v>
      </c>
      <c r="I50" s="59">
        <f>I6+I10+I25+I33+I40+I45</f>
        <v>33180.875</v>
      </c>
      <c r="J50" s="59"/>
      <c r="K50" s="58"/>
    </row>
    <row r="51" spans="1:11" x14ac:dyDescent="0.25">
      <c r="A51" s="49"/>
      <c r="B51" s="50"/>
      <c r="C51" s="49"/>
      <c r="D51" s="49"/>
      <c r="E51" s="49"/>
      <c r="F51" s="51"/>
      <c r="G51" s="51"/>
      <c r="H51" s="51"/>
      <c r="I51" s="51"/>
      <c r="J51" s="49"/>
      <c r="K51" s="49"/>
    </row>
    <row r="52" spans="1:11" x14ac:dyDescent="0.25">
      <c r="B52" s="60" t="s">
        <v>92</v>
      </c>
      <c r="D52" s="61"/>
      <c r="E52" s="61">
        <f>F50</f>
        <v>36475.75</v>
      </c>
      <c r="F52" t="s">
        <v>93</v>
      </c>
    </row>
    <row r="53" spans="1:11" x14ac:dyDescent="0.25">
      <c r="B53" s="60" t="s">
        <v>94</v>
      </c>
      <c r="D53" s="61"/>
      <c r="E53" s="61">
        <f>H50</f>
        <v>3294.875</v>
      </c>
      <c r="F53" t="s">
        <v>95</v>
      </c>
      <c r="G53" s="47"/>
    </row>
    <row r="54" spans="1:11" x14ac:dyDescent="0.25">
      <c r="B54" s="60" t="s">
        <v>96</v>
      </c>
      <c r="D54" s="61"/>
      <c r="E54" s="61">
        <f>I50</f>
        <v>33180.875</v>
      </c>
      <c r="F54" t="s">
        <v>95</v>
      </c>
    </row>
    <row r="56" spans="1:11" x14ac:dyDescent="0.25">
      <c r="F56" s="42"/>
    </row>
  </sheetData>
  <mergeCells count="10">
    <mergeCell ref="A50:B50"/>
    <mergeCell ref="C4:C5"/>
    <mergeCell ref="A2:K2"/>
    <mergeCell ref="A4:A5"/>
    <mergeCell ref="B4:B5"/>
    <mergeCell ref="D4:D5"/>
    <mergeCell ref="E4:E5"/>
    <mergeCell ref="K4:K5"/>
    <mergeCell ref="F4:I4"/>
    <mergeCell ref="J4:J5"/>
  </mergeCells>
  <pageMargins left="0.5" right="0.5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KH_2022</vt:lpstr>
      <vt:lpstr>Sheet1</vt:lpstr>
      <vt:lpstr>KH_2022!Print_Titles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</dc:creator>
  <cp:lastModifiedBy>Admin</cp:lastModifiedBy>
  <cp:lastPrinted>2022-04-13T00:56:48Z</cp:lastPrinted>
  <dcterms:created xsi:type="dcterms:W3CDTF">2021-07-01T01:29:29Z</dcterms:created>
  <dcterms:modified xsi:type="dcterms:W3CDTF">2022-04-28T09:48:05Z</dcterms:modified>
</cp:coreProperties>
</file>