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codeName="ThisWorkbook"/>
  <bookViews>
    <workbookView xWindow="-120" yWindow="-120" windowWidth="20730" windowHeight="11160"/>
  </bookViews>
  <sheets>
    <sheet name="48-TT342" sheetId="42" r:id="rId1"/>
    <sheet name="49-TT342" sheetId="41" r:id="rId2"/>
    <sheet name="01-Q3745" sheetId="40" r:id="rId3"/>
    <sheet name="07-QD 3745" sheetId="47" r:id="rId4"/>
    <sheet name="08-QD3745" sheetId="38" r:id="rId5"/>
  </sheets>
  <calcPr calcId="144525"/>
</workbook>
</file>

<file path=xl/calcChain.xml><?xml version="1.0" encoding="utf-8"?>
<calcChain xmlns="http://schemas.openxmlformats.org/spreadsheetml/2006/main">
  <c r="G50" i="41" l="1"/>
  <c r="G37" i="47"/>
  <c r="G15" i="47"/>
  <c r="E15" i="41"/>
  <c r="E37" i="41"/>
  <c r="C35" i="41"/>
  <c r="C31" i="41" s="1"/>
  <c r="C31" i="42" l="1"/>
  <c r="C27" i="42" s="1"/>
  <c r="F12" i="38" l="1"/>
  <c r="F11" i="38"/>
  <c r="F10" i="38" s="1"/>
  <c r="G62" i="47" l="1"/>
  <c r="H379" i="47"/>
  <c r="H378" i="47"/>
  <c r="H376" i="47" s="1"/>
  <c r="H375" i="47" s="1"/>
  <c r="H377" i="47"/>
  <c r="H311" i="47"/>
  <c r="H310" i="47"/>
  <c r="H309" i="47"/>
  <c r="H305" i="47"/>
  <c r="H304" i="47"/>
  <c r="H303" i="47"/>
  <c r="H257" i="47"/>
  <c r="H256" i="47"/>
  <c r="H255" i="47"/>
  <c r="H250" i="47"/>
  <c r="H249" i="47"/>
  <c r="H248" i="47"/>
  <c r="H243" i="47"/>
  <c r="H242" i="47"/>
  <c r="H241" i="47"/>
  <c r="H208" i="47"/>
  <c r="E379" i="47"/>
  <c r="E378" i="47"/>
  <c r="E377" i="47"/>
  <c r="E311" i="47"/>
  <c r="E310" i="47"/>
  <c r="E309" i="47"/>
  <c r="E305" i="47"/>
  <c r="E304" i="47"/>
  <c r="E303" i="47"/>
  <c r="E302" i="47"/>
  <c r="E301" i="47"/>
  <c r="E298" i="47"/>
  <c r="E257" i="47"/>
  <c r="E256" i="47"/>
  <c r="E255" i="47"/>
  <c r="E254" i="47"/>
  <c r="E250" i="47"/>
  <c r="E249" i="47"/>
  <c r="E248" i="47"/>
  <c r="E247" i="47"/>
  <c r="E243" i="47"/>
  <c r="E242" i="47"/>
  <c r="E241" i="47"/>
  <c r="E240" i="47"/>
  <c r="E229" i="47"/>
  <c r="E219" i="47"/>
  <c r="E218" i="47"/>
  <c r="E217" i="47"/>
  <c r="E215" i="47"/>
  <c r="E208" i="47"/>
  <c r="E207" i="47"/>
  <c r="E140" i="47"/>
  <c r="E117" i="47"/>
  <c r="E15" i="47"/>
  <c r="F381" i="47"/>
  <c r="E381" i="47" s="1"/>
  <c r="D380" i="47"/>
  <c r="F380" i="47" s="1"/>
  <c r="F375" i="47" s="1"/>
  <c r="G376" i="47"/>
  <c r="G375" i="47" s="1"/>
  <c r="F376" i="47"/>
  <c r="D376" i="47"/>
  <c r="F374" i="47"/>
  <c r="E374" i="47" s="1"/>
  <c r="D374" i="47"/>
  <c r="D373" i="47"/>
  <c r="D361" i="47" s="1"/>
  <c r="F372" i="47"/>
  <c r="E372" i="47" s="1"/>
  <c r="F371" i="47"/>
  <c r="E371" i="47" s="1"/>
  <c r="F370" i="47"/>
  <c r="E370" i="47" s="1"/>
  <c r="F369" i="47"/>
  <c r="E369" i="47" s="1"/>
  <c r="F368" i="47"/>
  <c r="E368" i="47" s="1"/>
  <c r="F367" i="47"/>
  <c r="E367" i="47" s="1"/>
  <c r="F366" i="47"/>
  <c r="E366" i="47" s="1"/>
  <c r="F365" i="47"/>
  <c r="E365" i="47" s="1"/>
  <c r="F364" i="47"/>
  <c r="E364" i="47" s="1"/>
  <c r="F363" i="47"/>
  <c r="E363" i="47" s="1"/>
  <c r="F362" i="47"/>
  <c r="E362" i="47" s="1"/>
  <c r="F360" i="47"/>
  <c r="E360" i="47" s="1"/>
  <c r="F359" i="47"/>
  <c r="E359" i="47" s="1"/>
  <c r="F358" i="47"/>
  <c r="E358" i="47" s="1"/>
  <c r="D357" i="47"/>
  <c r="F357" i="47" s="1"/>
  <c r="E357" i="47" s="1"/>
  <c r="F356" i="47"/>
  <c r="E356" i="47" s="1"/>
  <c r="F355" i="47"/>
  <c r="E355" i="47" s="1"/>
  <c r="D354" i="47"/>
  <c r="F354" i="47" s="1"/>
  <c r="E354" i="47" s="1"/>
  <c r="F353" i="47"/>
  <c r="E353" i="47" s="1"/>
  <c r="F352" i="47"/>
  <c r="E352" i="47" s="1"/>
  <c r="F351" i="47"/>
  <c r="E351" i="47" s="1"/>
  <c r="F350" i="47"/>
  <c r="E350" i="47" s="1"/>
  <c r="F349" i="47"/>
  <c r="E349" i="47" s="1"/>
  <c r="F346" i="47"/>
  <c r="E346" i="47" s="1"/>
  <c r="F345" i="47"/>
  <c r="E345" i="47" s="1"/>
  <c r="F344" i="47"/>
  <c r="E344" i="47" s="1"/>
  <c r="F343" i="47"/>
  <c r="E343" i="47" s="1"/>
  <c r="D342" i="47"/>
  <c r="F341" i="47"/>
  <c r="E341" i="47" s="1"/>
  <c r="F340" i="47"/>
  <c r="E340" i="47" s="1"/>
  <c r="F339" i="47"/>
  <c r="E339" i="47" s="1"/>
  <c r="F338" i="47"/>
  <c r="E338" i="47" s="1"/>
  <c r="D337" i="47"/>
  <c r="F336" i="47"/>
  <c r="E336" i="47" s="1"/>
  <c r="F335" i="47"/>
  <c r="E335" i="47" s="1"/>
  <c r="F334" i="47"/>
  <c r="E334" i="47" s="1"/>
  <c r="F333" i="47"/>
  <c r="D332" i="47"/>
  <c r="F331" i="47"/>
  <c r="E331" i="47" s="1"/>
  <c r="F330" i="47"/>
  <c r="F329" i="47"/>
  <c r="E329" i="47" s="1"/>
  <c r="F328" i="47"/>
  <c r="E328" i="47" s="1"/>
  <c r="D327" i="47"/>
  <c r="F325" i="47"/>
  <c r="E325" i="47" s="1"/>
  <c r="F324" i="47"/>
  <c r="F323" i="47" s="1"/>
  <c r="E323" i="47" s="1"/>
  <c r="D323" i="47"/>
  <c r="F322" i="47"/>
  <c r="E322" i="47" s="1"/>
  <c r="F321" i="47"/>
  <c r="E321" i="47" s="1"/>
  <c r="F320" i="47"/>
  <c r="E320" i="47" s="1"/>
  <c r="F319" i="47"/>
  <c r="E319" i="47" s="1"/>
  <c r="F318" i="47"/>
  <c r="E318" i="47" s="1"/>
  <c r="F317" i="47"/>
  <c r="E317" i="47" s="1"/>
  <c r="F316" i="47"/>
  <c r="E316" i="47" s="1"/>
  <c r="D315" i="47"/>
  <c r="D314" i="47"/>
  <c r="F314" i="47" s="1"/>
  <c r="E314" i="47" s="1"/>
  <c r="D313" i="47"/>
  <c r="G308" i="47"/>
  <c r="F307" i="47"/>
  <c r="E307" i="47" s="1"/>
  <c r="D306" i="47"/>
  <c r="F306" i="47" s="1"/>
  <c r="E306" i="47" s="1"/>
  <c r="D302" i="47"/>
  <c r="H302" i="47" s="1"/>
  <c r="D301" i="47"/>
  <c r="H301" i="47" s="1"/>
  <c r="D297" i="47"/>
  <c r="F297" i="47" s="1"/>
  <c r="E297" i="47" s="1"/>
  <c r="F296" i="47"/>
  <c r="E296" i="47" s="1"/>
  <c r="F295" i="47"/>
  <c r="E295" i="47" s="1"/>
  <c r="F294" i="47"/>
  <c r="E294" i="47" s="1"/>
  <c r="F293" i="47"/>
  <c r="E293" i="47" s="1"/>
  <c r="F292" i="47"/>
  <c r="E292" i="47" s="1"/>
  <c r="F291" i="47"/>
  <c r="E291" i="47" s="1"/>
  <c r="F290" i="47"/>
  <c r="E290" i="47" s="1"/>
  <c r="F289" i="47"/>
  <c r="E289" i="47" s="1"/>
  <c r="F288" i="47"/>
  <c r="E288" i="47" s="1"/>
  <c r="F287" i="47"/>
  <c r="E287" i="47" s="1"/>
  <c r="F286" i="47"/>
  <c r="E286" i="47" s="1"/>
  <c r="F285" i="47"/>
  <c r="E285" i="47" s="1"/>
  <c r="F284" i="47"/>
  <c r="E284" i="47" s="1"/>
  <c r="F283" i="47"/>
  <c r="E283" i="47" s="1"/>
  <c r="F282" i="47"/>
  <c r="E282" i="47" s="1"/>
  <c r="F281" i="47"/>
  <c r="E281" i="47" s="1"/>
  <c r="F278" i="47"/>
  <c r="E278" i="47" s="1"/>
  <c r="F277" i="47"/>
  <c r="E277" i="47" s="1"/>
  <c r="F276" i="47"/>
  <c r="E276" i="47" s="1"/>
  <c r="F275" i="47"/>
  <c r="E275" i="47" s="1"/>
  <c r="F274" i="47"/>
  <c r="E274" i="47" s="1"/>
  <c r="F273" i="47"/>
  <c r="E273" i="47" s="1"/>
  <c r="F272" i="47"/>
  <c r="E272" i="47" s="1"/>
  <c r="F271" i="47"/>
  <c r="E271" i="47" s="1"/>
  <c r="F270" i="47"/>
  <c r="E270" i="47" s="1"/>
  <c r="F269" i="47"/>
  <c r="E269" i="47" s="1"/>
  <c r="F268" i="47"/>
  <c r="E268" i="47" s="1"/>
  <c r="F267" i="47"/>
  <c r="E267" i="47" s="1"/>
  <c r="F266" i="47"/>
  <c r="E266" i="47" s="1"/>
  <c r="F265" i="47"/>
  <c r="E265" i="47" s="1"/>
  <c r="F264" i="47"/>
  <c r="E264" i="47" s="1"/>
  <c r="F263" i="47"/>
  <c r="E263" i="47" s="1"/>
  <c r="F262" i="47"/>
  <c r="E262" i="47" s="1"/>
  <c r="F261" i="47"/>
  <c r="E261" i="47" s="1"/>
  <c r="D260" i="47"/>
  <c r="G259" i="47"/>
  <c r="F258" i="47"/>
  <c r="F253" i="47" s="1"/>
  <c r="D254" i="47"/>
  <c r="G253" i="47" s="1"/>
  <c r="F252" i="47"/>
  <c r="E252" i="47" s="1"/>
  <c r="D251" i="47"/>
  <c r="F251" i="47" s="1"/>
  <c r="F246" i="47" s="1"/>
  <c r="D247" i="47"/>
  <c r="F245" i="47"/>
  <c r="E245" i="47" s="1"/>
  <c r="F244" i="47"/>
  <c r="F239" i="47" s="1"/>
  <c r="D244" i="47"/>
  <c r="D240" i="47"/>
  <c r="G239" i="47" s="1"/>
  <c r="G238" i="47"/>
  <c r="E238" i="47" s="1"/>
  <c r="G237" i="47"/>
  <c r="E237" i="47" s="1"/>
  <c r="G236" i="47"/>
  <c r="E236" i="47" s="1"/>
  <c r="G235" i="47"/>
  <c r="E235" i="47" s="1"/>
  <c r="G234" i="47"/>
  <c r="E234" i="47" s="1"/>
  <c r="G233" i="47"/>
  <c r="E233" i="47" s="1"/>
  <c r="G232" i="47"/>
  <c r="G231" i="47"/>
  <c r="E231" i="47" s="1"/>
  <c r="D230" i="47"/>
  <c r="F228" i="47"/>
  <c r="E228" i="47" s="1"/>
  <c r="F227" i="47"/>
  <c r="E227" i="47" s="1"/>
  <c r="F226" i="47"/>
  <c r="E226" i="47" s="1"/>
  <c r="F225" i="47"/>
  <c r="E225" i="47" s="1"/>
  <c r="F224" i="47"/>
  <c r="E224" i="47" s="1"/>
  <c r="F223" i="47"/>
  <c r="E223" i="47" s="1"/>
  <c r="F222" i="47"/>
  <c r="E222" i="47" s="1"/>
  <c r="F221" i="47"/>
  <c r="E221" i="47" s="1"/>
  <c r="D220" i="47"/>
  <c r="F216" i="47"/>
  <c r="E216" i="47" s="1"/>
  <c r="F214" i="47"/>
  <c r="E214" i="47" s="1"/>
  <c r="D213" i="47"/>
  <c r="D211" i="47" s="1"/>
  <c r="F212" i="47"/>
  <c r="E212" i="47" s="1"/>
  <c r="F210" i="47"/>
  <c r="E210" i="47" s="1"/>
  <c r="F209" i="47"/>
  <c r="E209" i="47" s="1"/>
  <c r="G196" i="47"/>
  <c r="D207" i="47"/>
  <c r="H207" i="47" s="1"/>
  <c r="H196" i="47" s="1"/>
  <c r="F206" i="47"/>
  <c r="E206" i="47" s="1"/>
  <c r="F205" i="47"/>
  <c r="E205" i="47" s="1"/>
  <c r="F204" i="47"/>
  <c r="E204" i="47" s="1"/>
  <c r="F203" i="47"/>
  <c r="E203" i="47" s="1"/>
  <c r="F202" i="47"/>
  <c r="E202" i="47" s="1"/>
  <c r="F201" i="47"/>
  <c r="E201" i="47" s="1"/>
  <c r="F200" i="47"/>
  <c r="E200" i="47" s="1"/>
  <c r="F199" i="47"/>
  <c r="E199" i="47" s="1"/>
  <c r="F198" i="47"/>
  <c r="E198" i="47" s="1"/>
  <c r="D197" i="47"/>
  <c r="F195" i="47"/>
  <c r="E195" i="47" s="1"/>
  <c r="F194" i="47"/>
  <c r="E194" i="47" s="1"/>
  <c r="F193" i="47"/>
  <c r="E193" i="47" s="1"/>
  <c r="D192" i="47"/>
  <c r="D191" i="47"/>
  <c r="F191" i="47" s="1"/>
  <c r="E191" i="47" s="1"/>
  <c r="F190" i="47"/>
  <c r="E190" i="47" s="1"/>
  <c r="F189" i="47"/>
  <c r="E189" i="47" s="1"/>
  <c r="F188" i="47"/>
  <c r="E188" i="47" s="1"/>
  <c r="F187" i="47"/>
  <c r="E187" i="47" s="1"/>
  <c r="F186" i="47"/>
  <c r="E186" i="47" s="1"/>
  <c r="F185" i="47"/>
  <c r="E185" i="47" s="1"/>
  <c r="F184" i="47"/>
  <c r="E184" i="47" s="1"/>
  <c r="F183" i="47"/>
  <c r="E183" i="47" s="1"/>
  <c r="F182" i="47"/>
  <c r="E182" i="47" s="1"/>
  <c r="F181" i="47"/>
  <c r="E181" i="47" s="1"/>
  <c r="F180" i="47"/>
  <c r="E180" i="47" s="1"/>
  <c r="F179" i="47"/>
  <c r="E179" i="47" s="1"/>
  <c r="F178" i="47"/>
  <c r="E178" i="47" s="1"/>
  <c r="F177" i="47"/>
  <c r="F176" i="47"/>
  <c r="E176" i="47" s="1"/>
  <c r="F175" i="47"/>
  <c r="E175" i="47" s="1"/>
  <c r="F172" i="47"/>
  <c r="E172" i="47" s="1"/>
  <c r="F171" i="47"/>
  <c r="E171" i="47" s="1"/>
  <c r="F170" i="47"/>
  <c r="E170" i="47" s="1"/>
  <c r="F169" i="47"/>
  <c r="E169" i="47" s="1"/>
  <c r="F168" i="47"/>
  <c r="E168" i="47" s="1"/>
  <c r="F167" i="47"/>
  <c r="E167" i="47" s="1"/>
  <c r="F166" i="47"/>
  <c r="E166" i="47" s="1"/>
  <c r="F165" i="47"/>
  <c r="E165" i="47" s="1"/>
  <c r="F164" i="47"/>
  <c r="E164" i="47" s="1"/>
  <c r="F163" i="47"/>
  <c r="E163" i="47" s="1"/>
  <c r="F162" i="47"/>
  <c r="E162" i="47" s="1"/>
  <c r="F161" i="47"/>
  <c r="E161" i="47" s="1"/>
  <c r="F160" i="47"/>
  <c r="E160" i="47" s="1"/>
  <c r="F159" i="47"/>
  <c r="E159" i="47" s="1"/>
  <c r="F158" i="47"/>
  <c r="E158" i="47" s="1"/>
  <c r="F157" i="47"/>
  <c r="E157" i="47" s="1"/>
  <c r="F156" i="47"/>
  <c r="E156" i="47" s="1"/>
  <c r="D155" i="47"/>
  <c r="F153" i="47"/>
  <c r="E153" i="47" s="1"/>
  <c r="F152" i="47"/>
  <c r="E152" i="47" s="1"/>
  <c r="F151" i="47"/>
  <c r="E151" i="47" s="1"/>
  <c r="F150" i="47"/>
  <c r="E150" i="47" s="1"/>
  <c r="F149" i="47"/>
  <c r="E149" i="47" s="1"/>
  <c r="F148" i="47"/>
  <c r="E148" i="47" s="1"/>
  <c r="F147" i="47"/>
  <c r="E147" i="47" s="1"/>
  <c r="F146" i="47"/>
  <c r="E146" i="47" s="1"/>
  <c r="F145" i="47"/>
  <c r="E145" i="47" s="1"/>
  <c r="F144" i="47"/>
  <c r="E144" i="47" s="1"/>
  <c r="F143" i="47"/>
  <c r="E143" i="47" s="1"/>
  <c r="D142" i="47"/>
  <c r="D141" i="47" s="1"/>
  <c r="F139" i="47"/>
  <c r="E139" i="47" s="1"/>
  <c r="F138" i="47"/>
  <c r="F137" i="47"/>
  <c r="E137" i="47" s="1"/>
  <c r="D136" i="47"/>
  <c r="F135" i="47"/>
  <c r="E135" i="47" s="1"/>
  <c r="F134" i="47"/>
  <c r="E134" i="47" s="1"/>
  <c r="F133" i="47"/>
  <c r="F132" i="47"/>
  <c r="E132" i="47" s="1"/>
  <c r="D131" i="47"/>
  <c r="D130" i="47" s="1"/>
  <c r="F129" i="47"/>
  <c r="E129" i="47" s="1"/>
  <c r="F128" i="47"/>
  <c r="E128" i="47" s="1"/>
  <c r="D127" i="47"/>
  <c r="D126" i="47"/>
  <c r="D123" i="47" s="1"/>
  <c r="F125" i="47"/>
  <c r="E125" i="47" s="1"/>
  <c r="F124" i="47"/>
  <c r="E124" i="47" s="1"/>
  <c r="F122" i="47"/>
  <c r="E122" i="47" s="1"/>
  <c r="F121" i="47"/>
  <c r="E121" i="47" s="1"/>
  <c r="F120" i="47"/>
  <c r="E120" i="47" s="1"/>
  <c r="F119" i="47"/>
  <c r="E119" i="47" s="1"/>
  <c r="F116" i="47"/>
  <c r="E116" i="47" s="1"/>
  <c r="F114" i="47"/>
  <c r="E114" i="47" s="1"/>
  <c r="F113" i="47"/>
  <c r="F112" i="47"/>
  <c r="E112" i="47" s="1"/>
  <c r="F111" i="47"/>
  <c r="E111" i="47" s="1"/>
  <c r="F110" i="47"/>
  <c r="E110" i="47" s="1"/>
  <c r="D109" i="47"/>
  <c r="F108" i="47"/>
  <c r="E108" i="47" s="1"/>
  <c r="F107" i="47"/>
  <c r="E107" i="47" s="1"/>
  <c r="F106" i="47"/>
  <c r="E106" i="47" s="1"/>
  <c r="F105" i="47"/>
  <c r="E105" i="47" s="1"/>
  <c r="F104" i="47"/>
  <c r="E104" i="47" s="1"/>
  <c r="D103" i="47"/>
  <c r="D101" i="47" s="1"/>
  <c r="F102" i="47"/>
  <c r="E102" i="47" s="1"/>
  <c r="F100" i="47"/>
  <c r="E100" i="47" s="1"/>
  <c r="F99" i="47"/>
  <c r="E99" i="47" s="1"/>
  <c r="F98" i="47"/>
  <c r="E98" i="47" s="1"/>
  <c r="F97" i="47"/>
  <c r="E97" i="47" s="1"/>
  <c r="F96" i="47"/>
  <c r="E96" i="47" s="1"/>
  <c r="F95" i="47"/>
  <c r="E95" i="47" s="1"/>
  <c r="F94" i="47"/>
  <c r="E94" i="47" s="1"/>
  <c r="F93" i="47"/>
  <c r="E93" i="47" s="1"/>
  <c r="F92" i="47"/>
  <c r="E92" i="47" s="1"/>
  <c r="F91" i="47"/>
  <c r="E91" i="47" s="1"/>
  <c r="F90" i="47"/>
  <c r="E90" i="47" s="1"/>
  <c r="F89" i="47"/>
  <c r="E89" i="47" s="1"/>
  <c r="F88" i="47"/>
  <c r="E88" i="47" s="1"/>
  <c r="F87" i="47"/>
  <c r="E87" i="47" s="1"/>
  <c r="F86" i="47"/>
  <c r="E86" i="47" s="1"/>
  <c r="D85" i="47"/>
  <c r="F84" i="47"/>
  <c r="E84" i="47" s="1"/>
  <c r="F83" i="47"/>
  <c r="E83" i="47" s="1"/>
  <c r="D82" i="47"/>
  <c r="F81" i="47"/>
  <c r="E81" i="47" s="1"/>
  <c r="F80" i="47"/>
  <c r="E80" i="47" s="1"/>
  <c r="F79" i="47"/>
  <c r="E79" i="47" s="1"/>
  <c r="F78" i="47"/>
  <c r="F77" i="47"/>
  <c r="E77" i="47" s="1"/>
  <c r="D76" i="47"/>
  <c r="F73" i="47"/>
  <c r="E73" i="47" s="1"/>
  <c r="F72" i="47"/>
  <c r="E72" i="47" s="1"/>
  <c r="F71" i="47"/>
  <c r="E71" i="47" s="1"/>
  <c r="D37" i="47"/>
  <c r="E37" i="47" s="1"/>
  <c r="D36" i="47"/>
  <c r="F36" i="47" s="1"/>
  <c r="E36" i="47" s="1"/>
  <c r="F35" i="47"/>
  <c r="E35" i="47" s="1"/>
  <c r="F34" i="47"/>
  <c r="E34" i="47" s="1"/>
  <c r="F33" i="47"/>
  <c r="E33" i="47" s="1"/>
  <c r="F32" i="47"/>
  <c r="E32" i="47" s="1"/>
  <c r="F31" i="47"/>
  <c r="F30" i="47"/>
  <c r="E30" i="47" s="1"/>
  <c r="G29" i="47"/>
  <c r="D29" i="47"/>
  <c r="F28" i="47"/>
  <c r="E28" i="47" s="1"/>
  <c r="G27" i="47"/>
  <c r="D27" i="47"/>
  <c r="D26" i="47" s="1"/>
  <c r="F25" i="47"/>
  <c r="F24" i="47"/>
  <c r="E24" i="47" s="1"/>
  <c r="G23" i="47"/>
  <c r="D23" i="47"/>
  <c r="E14" i="47"/>
  <c r="F14" i="47"/>
  <c r="F13" i="47"/>
  <c r="D12" i="47"/>
  <c r="C244" i="41"/>
  <c r="C237" i="41"/>
  <c r="C230" i="41"/>
  <c r="E229" i="41" s="1"/>
  <c r="C214" i="42"/>
  <c r="C221" i="42"/>
  <c r="C228" i="42"/>
  <c r="C19" i="40"/>
  <c r="C18" i="40"/>
  <c r="C17" i="40"/>
  <c r="D29" i="40"/>
  <c r="D28" i="40"/>
  <c r="D27" i="40"/>
  <c r="D26" i="40"/>
  <c r="D25" i="40" s="1"/>
  <c r="E29" i="40"/>
  <c r="E28" i="40"/>
  <c r="E27" i="40"/>
  <c r="E26" i="40"/>
  <c r="G25" i="40"/>
  <c r="F25" i="40"/>
  <c r="C25" i="40"/>
  <c r="G20" i="40"/>
  <c r="F20" i="40"/>
  <c r="C13" i="40"/>
  <c r="D364" i="41"/>
  <c r="D336" i="41"/>
  <c r="D335" i="41"/>
  <c r="D334" i="41"/>
  <c r="D333" i="41"/>
  <c r="D331" i="41"/>
  <c r="D330" i="41"/>
  <c r="D329" i="41"/>
  <c r="D327" i="41" s="1"/>
  <c r="D328" i="41"/>
  <c r="D326" i="41"/>
  <c r="D325" i="41"/>
  <c r="D324" i="41"/>
  <c r="D323" i="41"/>
  <c r="E305" i="41"/>
  <c r="E302" i="41" s="1"/>
  <c r="E298" i="41" s="1"/>
  <c r="E290" i="41" s="1"/>
  <c r="E289" i="41" s="1"/>
  <c r="E228" i="41"/>
  <c r="E227" i="41"/>
  <c r="E226" i="41"/>
  <c r="E225" i="41"/>
  <c r="E224" i="41"/>
  <c r="E223" i="41"/>
  <c r="E222" i="41"/>
  <c r="E221" i="41"/>
  <c r="C210" i="41"/>
  <c r="E186" i="41"/>
  <c r="C197" i="41"/>
  <c r="D371" i="41"/>
  <c r="E366" i="41"/>
  <c r="E365" i="41" s="1"/>
  <c r="D366" i="41"/>
  <c r="C354" i="42"/>
  <c r="C350" i="42"/>
  <c r="C349" i="42" s="1"/>
  <c r="C366" i="41"/>
  <c r="D362" i="41"/>
  <c r="D361" i="41"/>
  <c r="D360" i="41"/>
  <c r="D359" i="41"/>
  <c r="D358" i="41"/>
  <c r="D357" i="41"/>
  <c r="D356" i="41"/>
  <c r="D355" i="41"/>
  <c r="D354" i="41"/>
  <c r="D353" i="41"/>
  <c r="D352" i="41"/>
  <c r="D350" i="41"/>
  <c r="D349" i="41"/>
  <c r="D348" i="41"/>
  <c r="D346" i="41"/>
  <c r="D345" i="41"/>
  <c r="D343" i="41"/>
  <c r="D342" i="41"/>
  <c r="D341" i="41"/>
  <c r="D340" i="41"/>
  <c r="D339" i="41"/>
  <c r="D321" i="41"/>
  <c r="D320" i="41"/>
  <c r="D319" i="41"/>
  <c r="D318" i="41"/>
  <c r="D315" i="41"/>
  <c r="D314" i="41"/>
  <c r="D312" i="41"/>
  <c r="D311" i="41"/>
  <c r="D310" i="41"/>
  <c r="D309" i="41"/>
  <c r="D308" i="41"/>
  <c r="D307" i="41"/>
  <c r="D306" i="41"/>
  <c r="D297" i="41"/>
  <c r="D286" i="41"/>
  <c r="D285" i="41"/>
  <c r="D284" i="41"/>
  <c r="D283" i="41"/>
  <c r="D282" i="41"/>
  <c r="D281" i="41"/>
  <c r="D280" i="41"/>
  <c r="D279" i="41"/>
  <c r="D278" i="41"/>
  <c r="D277" i="41"/>
  <c r="D276" i="41"/>
  <c r="D275" i="41"/>
  <c r="D274" i="41"/>
  <c r="D273" i="41"/>
  <c r="D272" i="41"/>
  <c r="D271" i="41"/>
  <c r="D268" i="41"/>
  <c r="D267" i="41"/>
  <c r="D266" i="41"/>
  <c r="D265" i="41"/>
  <c r="D264" i="41"/>
  <c r="D263" i="41"/>
  <c r="D262" i="41"/>
  <c r="D261" i="41"/>
  <c r="D260" i="41"/>
  <c r="D259" i="41"/>
  <c r="D258" i="41"/>
  <c r="D257" i="41"/>
  <c r="D256" i="41"/>
  <c r="D255" i="41"/>
  <c r="D254" i="41"/>
  <c r="D253" i="41"/>
  <c r="D252" i="41"/>
  <c r="D251" i="41"/>
  <c r="E249" i="41"/>
  <c r="D248" i="41"/>
  <c r="D243" i="41" s="1"/>
  <c r="E243" i="41"/>
  <c r="D242" i="41"/>
  <c r="E236" i="41"/>
  <c r="D235" i="41"/>
  <c r="D218" i="41"/>
  <c r="D217" i="41"/>
  <c r="D216" i="41"/>
  <c r="D215" i="41"/>
  <c r="D214" i="41"/>
  <c r="D213" i="41"/>
  <c r="D212" i="41"/>
  <c r="D211" i="41"/>
  <c r="D206" i="41"/>
  <c r="D204" i="41"/>
  <c r="D202" i="41"/>
  <c r="D200" i="41"/>
  <c r="D199" i="41"/>
  <c r="D196" i="41"/>
  <c r="D195" i="41"/>
  <c r="D194" i="41"/>
  <c r="D193" i="41"/>
  <c r="D192" i="41"/>
  <c r="D191" i="41"/>
  <c r="D190" i="41"/>
  <c r="D189" i="41"/>
  <c r="D188" i="41"/>
  <c r="D185" i="41"/>
  <c r="D184" i="41"/>
  <c r="D183" i="41"/>
  <c r="D182" i="41" s="1"/>
  <c r="D180" i="41"/>
  <c r="D179" i="41"/>
  <c r="D178" i="41"/>
  <c r="D177" i="41"/>
  <c r="D176" i="41"/>
  <c r="D175" i="41"/>
  <c r="D174" i="41"/>
  <c r="D173" i="41"/>
  <c r="D172" i="41"/>
  <c r="D171" i="41"/>
  <c r="D170" i="41"/>
  <c r="D169" i="41"/>
  <c r="D168" i="41"/>
  <c r="D167" i="41"/>
  <c r="D166" i="41"/>
  <c r="D165" i="41"/>
  <c r="D162" i="41"/>
  <c r="D161" i="41"/>
  <c r="D160" i="41"/>
  <c r="D159" i="41"/>
  <c r="D158" i="41"/>
  <c r="D157" i="41"/>
  <c r="D156" i="41"/>
  <c r="D155" i="41"/>
  <c r="D154" i="41"/>
  <c r="D153" i="41"/>
  <c r="D152" i="41"/>
  <c r="D151" i="41"/>
  <c r="D150" i="41"/>
  <c r="D149" i="41"/>
  <c r="D148" i="41"/>
  <c r="D147" i="41"/>
  <c r="D146" i="41"/>
  <c r="D145" i="41" s="1"/>
  <c r="D143" i="41"/>
  <c r="D142" i="41"/>
  <c r="D141" i="41"/>
  <c r="D140" i="41"/>
  <c r="D139" i="41"/>
  <c r="D138" i="41"/>
  <c r="D137" i="41"/>
  <c r="D136" i="41"/>
  <c r="D135" i="41"/>
  <c r="D134" i="41"/>
  <c r="D133" i="41"/>
  <c r="D129" i="41"/>
  <c r="D128" i="41"/>
  <c r="D127" i="41"/>
  <c r="D125" i="41"/>
  <c r="D124" i="41"/>
  <c r="D123" i="41"/>
  <c r="D122" i="41"/>
  <c r="D119" i="41"/>
  <c r="D118" i="41"/>
  <c r="D117" i="41" s="1"/>
  <c r="D115" i="41"/>
  <c r="D114" i="41"/>
  <c r="D112" i="41"/>
  <c r="D111" i="41"/>
  <c r="D110" i="41"/>
  <c r="D109" i="41"/>
  <c r="D106" i="41"/>
  <c r="D104" i="41"/>
  <c r="D103" i="41"/>
  <c r="D102" i="41"/>
  <c r="D101" i="41"/>
  <c r="D100" i="41"/>
  <c r="D99" i="41" s="1"/>
  <c r="D98" i="41"/>
  <c r="D97" i="41"/>
  <c r="D96" i="41"/>
  <c r="D95" i="41"/>
  <c r="D94" i="41"/>
  <c r="D92" i="41"/>
  <c r="D90" i="41"/>
  <c r="D89" i="41"/>
  <c r="D88" i="41"/>
  <c r="D87" i="41"/>
  <c r="D86" i="41"/>
  <c r="D85" i="41"/>
  <c r="D84" i="41"/>
  <c r="D83" i="41"/>
  <c r="D82" i="41"/>
  <c r="D81" i="41"/>
  <c r="D80" i="41"/>
  <c r="D79" i="41"/>
  <c r="D78" i="41"/>
  <c r="D77" i="41"/>
  <c r="D76" i="41"/>
  <c r="D74" i="41"/>
  <c r="D73" i="41"/>
  <c r="D72" i="41" s="1"/>
  <c r="D71" i="41"/>
  <c r="D70" i="41"/>
  <c r="D69" i="41"/>
  <c r="D68" i="41"/>
  <c r="D67" i="41"/>
  <c r="D63" i="41"/>
  <c r="D62" i="41"/>
  <c r="D61" i="41"/>
  <c r="D59" i="41"/>
  <c r="D58" i="41"/>
  <c r="D57" i="41"/>
  <c r="D56" i="41"/>
  <c r="D53" i="41"/>
  <c r="D35" i="41"/>
  <c r="D34" i="41"/>
  <c r="D33" i="41"/>
  <c r="D32" i="41"/>
  <c r="D31" i="41"/>
  <c r="D30" i="41"/>
  <c r="D28" i="41"/>
  <c r="D25" i="41"/>
  <c r="D24" i="41"/>
  <c r="D14" i="41"/>
  <c r="D13" i="41"/>
  <c r="D12" i="41" s="1"/>
  <c r="E55" i="41"/>
  <c r="E51" i="41" s="1"/>
  <c r="E29" i="41"/>
  <c r="E27" i="41"/>
  <c r="E23" i="41"/>
  <c r="E12" i="41"/>
  <c r="C370" i="41"/>
  <c r="D370" i="41" s="1"/>
  <c r="D365" i="41" s="1"/>
  <c r="C364" i="41"/>
  <c r="C363" i="41"/>
  <c r="C351" i="41" s="1"/>
  <c r="C347" i="41"/>
  <c r="D347" i="41" s="1"/>
  <c r="C344" i="41"/>
  <c r="D344" i="41" s="1"/>
  <c r="C332" i="41"/>
  <c r="C327" i="41"/>
  <c r="C322" i="41"/>
  <c r="C317" i="41"/>
  <c r="C313" i="41"/>
  <c r="C305" i="41"/>
  <c r="C304" i="41"/>
  <c r="D304" i="41" s="1"/>
  <c r="C303" i="41"/>
  <c r="D303" i="41" s="1"/>
  <c r="C296" i="41"/>
  <c r="D296" i="41" s="1"/>
  <c r="C292" i="41"/>
  <c r="C287" i="41"/>
  <c r="D287" i="41" s="1"/>
  <c r="C270" i="41"/>
  <c r="C269" i="41" s="1"/>
  <c r="C250" i="41"/>
  <c r="C243" i="41"/>
  <c r="C241" i="41"/>
  <c r="C236" i="41" s="1"/>
  <c r="C234" i="41"/>
  <c r="D234" i="41" s="1"/>
  <c r="D229" i="41" s="1"/>
  <c r="C220" i="41"/>
  <c r="C203" i="41"/>
  <c r="D203" i="41" s="1"/>
  <c r="C187" i="41"/>
  <c r="C182" i="41"/>
  <c r="C181" i="41"/>
  <c r="C164" i="41" s="1"/>
  <c r="C163" i="41" s="1"/>
  <c r="C145" i="41"/>
  <c r="C132" i="41"/>
  <c r="C131" i="41" s="1"/>
  <c r="C126" i="41"/>
  <c r="C121" i="41"/>
  <c r="C117" i="41"/>
  <c r="C116" i="41"/>
  <c r="C113" i="41" s="1"/>
  <c r="C108" i="41" s="1"/>
  <c r="C105" i="41" s="1"/>
  <c r="C99" i="41"/>
  <c r="C93" i="41"/>
  <c r="C91" i="41" s="1"/>
  <c r="C75" i="41"/>
  <c r="C72" i="41"/>
  <c r="C66" i="41"/>
  <c r="C55" i="41"/>
  <c r="C54" i="41"/>
  <c r="D54" i="41" s="1"/>
  <c r="C52" i="41"/>
  <c r="D52" i="41" s="1"/>
  <c r="C37" i="41"/>
  <c r="C36" i="41"/>
  <c r="C29" i="41" s="1"/>
  <c r="C27" i="41"/>
  <c r="C23" i="41"/>
  <c r="C12" i="41"/>
  <c r="C328" i="42"/>
  <c r="C348" i="42"/>
  <c r="C331" i="42"/>
  <c r="C347" i="42"/>
  <c r="C335" i="42" s="1"/>
  <c r="C316" i="42"/>
  <c r="C311" i="42"/>
  <c r="C306" i="42"/>
  <c r="C301" i="42"/>
  <c r="C297" i="42"/>
  <c r="C289" i="42"/>
  <c r="C288" i="42"/>
  <c r="C287" i="42"/>
  <c r="C280" i="42"/>
  <c r="C276" i="42"/>
  <c r="C275" i="42" s="1"/>
  <c r="C271" i="42"/>
  <c r="C254" i="42" s="1"/>
  <c r="C253" i="42" s="1"/>
  <c r="C234" i="42"/>
  <c r="C227" i="42"/>
  <c r="F332" i="47" l="1"/>
  <c r="E332" i="47" s="1"/>
  <c r="F12" i="47"/>
  <c r="D313" i="41"/>
  <c r="D317" i="41"/>
  <c r="D375" i="47"/>
  <c r="E375" i="47"/>
  <c r="F213" i="47"/>
  <c r="F211" i="47" s="1"/>
  <c r="E211" i="47" s="1"/>
  <c r="D246" i="47"/>
  <c r="E13" i="47"/>
  <c r="E258" i="47"/>
  <c r="H308" i="47"/>
  <c r="H300" i="47" s="1"/>
  <c r="H299" i="47" s="1"/>
  <c r="H240" i="47"/>
  <c r="H239" i="47" s="1"/>
  <c r="F174" i="47"/>
  <c r="F173" i="47" s="1"/>
  <c r="E173" i="47" s="1"/>
  <c r="F23" i="47"/>
  <c r="E23" i="47" s="1"/>
  <c r="F131" i="47"/>
  <c r="E131" i="47" s="1"/>
  <c r="E251" i="47"/>
  <c r="F82" i="47"/>
  <c r="E82" i="47" s="1"/>
  <c r="F126" i="47"/>
  <c r="E126" i="47" s="1"/>
  <c r="G26" i="47"/>
  <c r="D75" i="47"/>
  <c r="H247" i="47"/>
  <c r="H246" i="47" s="1"/>
  <c r="D66" i="41"/>
  <c r="D65" i="41" s="1"/>
  <c r="D75" i="41"/>
  <c r="D132" i="41"/>
  <c r="D131" i="41" s="1"/>
  <c r="D363" i="41"/>
  <c r="D351" i="41" s="1"/>
  <c r="D121" i="41"/>
  <c r="D250" i="41"/>
  <c r="D27" i="41"/>
  <c r="D26" i="41" s="1"/>
  <c r="D187" i="41"/>
  <c r="D186" i="41" s="1"/>
  <c r="D305" i="41"/>
  <c r="C120" i="41"/>
  <c r="D116" i="41"/>
  <c r="D126" i="41"/>
  <c r="D210" i="41"/>
  <c r="D201" i="41"/>
  <c r="D270" i="41"/>
  <c r="D269" i="41" s="1"/>
  <c r="D249" i="41" s="1"/>
  <c r="D338" i="41"/>
  <c r="D337" i="41" s="1"/>
  <c r="D23" i="41"/>
  <c r="D36" i="41"/>
  <c r="D29" i="41" s="1"/>
  <c r="C186" i="41"/>
  <c r="E26" i="41"/>
  <c r="C201" i="41"/>
  <c r="D93" i="41"/>
  <c r="D91" i="41" s="1"/>
  <c r="D113" i="41"/>
  <c r="D108" i="41" s="1"/>
  <c r="D105" i="41" s="1"/>
  <c r="D332" i="41"/>
  <c r="C51" i="41"/>
  <c r="D322" i="41"/>
  <c r="D316" i="41" s="1"/>
  <c r="D302" i="41" s="1"/>
  <c r="D298" i="41" s="1"/>
  <c r="D290" i="41" s="1"/>
  <c r="C26" i="41"/>
  <c r="C229" i="41"/>
  <c r="D181" i="41"/>
  <c r="D164" i="41" s="1"/>
  <c r="D163" i="41" s="1"/>
  <c r="D144" i="41" s="1"/>
  <c r="D241" i="41"/>
  <c r="D236" i="41" s="1"/>
  <c r="E220" i="41"/>
  <c r="E60" i="41" s="1"/>
  <c r="E50" i="41" s="1"/>
  <c r="F192" i="47"/>
  <c r="E192" i="47" s="1"/>
  <c r="G230" i="47"/>
  <c r="E230" i="47" s="1"/>
  <c r="D326" i="47"/>
  <c r="D312" i="47" s="1"/>
  <c r="D308" i="47" s="1"/>
  <c r="D300" i="47" s="1"/>
  <c r="F342" i="47"/>
  <c r="E342" i="47" s="1"/>
  <c r="E133" i="47"/>
  <c r="E213" i="47"/>
  <c r="E333" i="47"/>
  <c r="F76" i="47"/>
  <c r="F127" i="47"/>
  <c r="E127" i="47" s="1"/>
  <c r="D196" i="47"/>
  <c r="F220" i="47"/>
  <c r="E220" i="47" s="1"/>
  <c r="E78" i="47"/>
  <c r="E174" i="47"/>
  <c r="G12" i="47"/>
  <c r="E12" i="47" s="1"/>
  <c r="F136" i="47"/>
  <c r="E136" i="47" s="1"/>
  <c r="D174" i="47"/>
  <c r="D173" i="47" s="1"/>
  <c r="D154" i="47" s="1"/>
  <c r="F327" i="47"/>
  <c r="E327" i="47" s="1"/>
  <c r="E25" i="47"/>
  <c r="E232" i="47"/>
  <c r="H254" i="47"/>
  <c r="H253" i="47" s="1"/>
  <c r="F85" i="47"/>
  <c r="E85" i="47" s="1"/>
  <c r="F109" i="47"/>
  <c r="E109" i="47" s="1"/>
  <c r="F197" i="47"/>
  <c r="F260" i="47"/>
  <c r="F280" i="47"/>
  <c r="E113" i="47"/>
  <c r="E177" i="47"/>
  <c r="F155" i="47"/>
  <c r="E155" i="47" s="1"/>
  <c r="F337" i="47"/>
  <c r="E337" i="47" s="1"/>
  <c r="F373" i="47"/>
  <c r="E138" i="47"/>
  <c r="E330" i="47"/>
  <c r="E380" i="47"/>
  <c r="E244" i="47"/>
  <c r="E253" i="47"/>
  <c r="F315" i="47"/>
  <c r="E315" i="47" s="1"/>
  <c r="E324" i="47"/>
  <c r="F29" i="47"/>
  <c r="E29" i="47" s="1"/>
  <c r="E31" i="47"/>
  <c r="E376" i="47"/>
  <c r="E239" i="47"/>
  <c r="D74" i="47"/>
  <c r="G300" i="47"/>
  <c r="F130" i="47"/>
  <c r="E130" i="47" s="1"/>
  <c r="D118" i="47"/>
  <c r="D115" i="47" s="1"/>
  <c r="F123" i="47"/>
  <c r="F348" i="47"/>
  <c r="F103" i="47"/>
  <c r="F142" i="47"/>
  <c r="D253" i="47"/>
  <c r="F313" i="47"/>
  <c r="G246" i="47"/>
  <c r="E246" i="47" s="1"/>
  <c r="D239" i="47"/>
  <c r="D280" i="47"/>
  <c r="D279" i="47" s="1"/>
  <c r="D259" i="47" s="1"/>
  <c r="F27" i="47"/>
  <c r="D348" i="47"/>
  <c r="D347" i="47" s="1"/>
  <c r="E25" i="40"/>
  <c r="E20" i="40"/>
  <c r="C365" i="41"/>
  <c r="D55" i="41"/>
  <c r="D51" i="41" s="1"/>
  <c r="C65" i="41"/>
  <c r="C64" i="41" s="1"/>
  <c r="D64" i="41" s="1"/>
  <c r="C249" i="41"/>
  <c r="C316" i="41"/>
  <c r="C302" i="41" s="1"/>
  <c r="C298" i="41" s="1"/>
  <c r="C338" i="41"/>
  <c r="C337" i="41" s="1"/>
  <c r="C144" i="41"/>
  <c r="C291" i="41"/>
  <c r="C322" i="42"/>
  <c r="C321" i="42" s="1"/>
  <c r="C300" i="42"/>
  <c r="C286" i="42" s="1"/>
  <c r="D276" i="42"/>
  <c r="C233" i="42"/>
  <c r="C225" i="42"/>
  <c r="C218" i="42"/>
  <c r="D289" i="41" l="1"/>
  <c r="F326" i="47"/>
  <c r="E326" i="47" s="1"/>
  <c r="H70" i="47"/>
  <c r="H69" i="47" s="1"/>
  <c r="D120" i="41"/>
  <c r="F312" i="47"/>
  <c r="F308" i="47" s="1"/>
  <c r="E313" i="47"/>
  <c r="E260" i="47"/>
  <c r="F196" i="47"/>
  <c r="E196" i="47" s="1"/>
  <c r="E197" i="47"/>
  <c r="F141" i="47"/>
  <c r="E141" i="47" s="1"/>
  <c r="E142" i="47"/>
  <c r="F361" i="47"/>
  <c r="E361" i="47" s="1"/>
  <c r="E373" i="47"/>
  <c r="F26" i="47"/>
  <c r="E26" i="47" s="1"/>
  <c r="E27" i="47"/>
  <c r="F101" i="47"/>
  <c r="E101" i="47" s="1"/>
  <c r="E103" i="47"/>
  <c r="E348" i="47"/>
  <c r="F154" i="47"/>
  <c r="E154" i="47" s="1"/>
  <c r="F118" i="47"/>
  <c r="E123" i="47"/>
  <c r="F279" i="47"/>
  <c r="E279" i="47" s="1"/>
  <c r="E280" i="47"/>
  <c r="F75" i="47"/>
  <c r="E75" i="47" s="1"/>
  <c r="E76" i="47"/>
  <c r="G299" i="47"/>
  <c r="D299" i="47"/>
  <c r="D70" i="47" s="1"/>
  <c r="D69" i="47" s="1"/>
  <c r="F74" i="47"/>
  <c r="E74" i="47" s="1"/>
  <c r="D60" i="41"/>
  <c r="D50" i="41" s="1"/>
  <c r="C290" i="41"/>
  <c r="C289" i="41" s="1"/>
  <c r="C60" i="41"/>
  <c r="C282" i="42"/>
  <c r="C274" i="42" s="1"/>
  <c r="C220" i="42"/>
  <c r="C213" i="42"/>
  <c r="F347" i="47" l="1"/>
  <c r="E347" i="47" s="1"/>
  <c r="C50" i="41"/>
  <c r="E312" i="47"/>
  <c r="F259" i="47"/>
  <c r="E259" i="47" s="1"/>
  <c r="F115" i="47"/>
  <c r="E115" i="47" s="1"/>
  <c r="E118" i="47"/>
  <c r="F300" i="47"/>
  <c r="E308" i="47"/>
  <c r="G70" i="47"/>
  <c r="G69" i="47" s="1"/>
  <c r="C273" i="42"/>
  <c r="F299" i="47" l="1"/>
  <c r="E300" i="47"/>
  <c r="F70" i="47" l="1"/>
  <c r="F69" i="47" s="1"/>
  <c r="E299" i="47"/>
  <c r="E70" i="47" s="1"/>
  <c r="E69" i="47" s="1"/>
  <c r="C187" i="42" l="1"/>
  <c r="C185" i="42" s="1"/>
  <c r="C171" i="42" l="1"/>
  <c r="C170" i="42" s="1"/>
  <c r="C166" i="42"/>
  <c r="C165" i="42"/>
  <c r="C148" i="42" s="1"/>
  <c r="C147" i="42" s="1"/>
  <c r="C129" i="42"/>
  <c r="C204" i="42"/>
  <c r="C116" i="42"/>
  <c r="C115" i="42" s="1"/>
  <c r="C110" i="42"/>
  <c r="C105" i="42"/>
  <c r="C101" i="42"/>
  <c r="C100" i="42"/>
  <c r="C97" i="42" s="1"/>
  <c r="C92" i="42" s="1"/>
  <c r="C89" i="42" s="1"/>
  <c r="C77" i="42"/>
  <c r="C75" i="42" s="1"/>
  <c r="C83" i="42"/>
  <c r="C59" i="42"/>
  <c r="C56" i="42"/>
  <c r="C50" i="42"/>
  <c r="C32" i="42"/>
  <c r="C128" i="42" l="1"/>
  <c r="C104" i="42"/>
  <c r="C49" i="42"/>
  <c r="C48" i="42" s="1"/>
  <c r="C44" i="42" s="1"/>
  <c r="C25" i="42" l="1"/>
  <c r="C39" i="42" l="1"/>
  <c r="C38" i="42"/>
  <c r="C36" i="42"/>
  <c r="C35" i="42" s="1"/>
  <c r="C34" i="42" s="1"/>
  <c r="C33" i="42"/>
  <c r="C23" i="42"/>
  <c r="C19" i="42"/>
  <c r="C15" i="42"/>
  <c r="J26" i="40"/>
  <c r="D24" i="40"/>
  <c r="D23" i="40"/>
  <c r="D22" i="40"/>
  <c r="C22" i="40" s="1"/>
  <c r="D21" i="40"/>
  <c r="D19" i="40"/>
  <c r="D18" i="40"/>
  <c r="D17" i="40"/>
  <c r="C16" i="40"/>
  <c r="D15" i="40"/>
  <c r="D14" i="40"/>
  <c r="D13" i="40"/>
  <c r="D12" i="40"/>
  <c r="D11" i="40"/>
  <c r="D20" i="40" l="1"/>
  <c r="D10" i="40" s="1"/>
  <c r="C21" i="40"/>
  <c r="C20" i="40" s="1"/>
  <c r="C10" i="40" s="1"/>
  <c r="F10" i="40"/>
  <c r="G10" i="40"/>
  <c r="E10" i="40"/>
  <c r="C22" i="42"/>
  <c r="D16" i="40"/>
  <c r="J20" i="40" l="1"/>
</calcChain>
</file>

<file path=xl/comments1.xml><?xml version="1.0" encoding="utf-8"?>
<comments xmlns="http://schemas.openxmlformats.org/spreadsheetml/2006/main">
  <authors>
    <author>Admin</author>
  </authors>
  <commentList>
    <comment ref="B220" authorId="0">
      <text>
        <r>
          <rPr>
            <b/>
            <sz val="9"/>
            <color indexed="81"/>
            <rFont val="Tahoma"/>
            <family val="2"/>
          </rPr>
          <t>Admin:</t>
        </r>
        <r>
          <rPr>
            <sz val="9"/>
            <color indexed="81"/>
            <rFont val="Tahoma"/>
            <family val="2"/>
          </rPr>
          <t xml:space="preserve">
</t>
        </r>
      </text>
    </comment>
  </commentList>
</comments>
</file>

<file path=xl/comments2.xml><?xml version="1.0" encoding="utf-8"?>
<comments xmlns="http://schemas.openxmlformats.org/spreadsheetml/2006/main">
  <authors>
    <author>Admin</author>
  </authors>
  <commentList>
    <comment ref="B236" authorId="0">
      <text>
        <r>
          <rPr>
            <b/>
            <sz val="9"/>
            <color indexed="81"/>
            <rFont val="Tahoma"/>
            <family val="2"/>
          </rPr>
          <t>Admin:</t>
        </r>
        <r>
          <rPr>
            <sz val="9"/>
            <color indexed="81"/>
            <rFont val="Tahoma"/>
            <family val="2"/>
          </rPr>
          <t xml:space="preserve">
</t>
        </r>
      </text>
    </comment>
  </commentList>
</comments>
</file>

<file path=xl/comments3.xml><?xml version="1.0" encoding="utf-8"?>
<comments xmlns="http://schemas.openxmlformats.org/spreadsheetml/2006/main">
  <authors>
    <author>Admin</author>
  </authors>
  <commentList>
    <comment ref="B246" authorId="0">
      <text>
        <r>
          <rPr>
            <b/>
            <sz val="9"/>
            <color indexed="81"/>
            <rFont val="Tahoma"/>
            <family val="2"/>
          </rPr>
          <t>Admin:</t>
        </r>
        <r>
          <rPr>
            <sz val="9"/>
            <color indexed="81"/>
            <rFont val="Tahoma"/>
            <family val="2"/>
          </rPr>
          <t xml:space="preserve">
</t>
        </r>
      </text>
    </comment>
  </commentList>
</comments>
</file>

<file path=xl/sharedStrings.xml><?xml version="1.0" encoding="utf-8"?>
<sst xmlns="http://schemas.openxmlformats.org/spreadsheetml/2006/main" count="1274" uniqueCount="446">
  <si>
    <t>A</t>
  </si>
  <si>
    <t>B</t>
  </si>
  <si>
    <t>-</t>
  </si>
  <si>
    <t>I</t>
  </si>
  <si>
    <t>II</t>
  </si>
  <si>
    <t>III</t>
  </si>
  <si>
    <t>TT</t>
  </si>
  <si>
    <t>Tổng số</t>
  </si>
  <si>
    <t>1.1</t>
  </si>
  <si>
    <t>1.2</t>
  </si>
  <si>
    <t>Nội dung</t>
  </si>
  <si>
    <t>Quỹ lương</t>
  </si>
  <si>
    <t>Số lượng</t>
  </si>
  <si>
    <t>Cơ sở tính</t>
  </si>
  <si>
    <t>Ghi chú</t>
  </si>
  <si>
    <t>2</t>
  </si>
  <si>
    <t>Biên chế</t>
  </si>
  <si>
    <t>1</t>
  </si>
  <si>
    <t>3</t>
  </si>
  <si>
    <t>Triển khai phần mềm phòng chống virus, mã độc tập trung</t>
  </si>
  <si>
    <t>Thuê hội trường</t>
  </si>
  <si>
    <t>Hoa tươi</t>
  </si>
  <si>
    <t xml:space="preserve">Thuê máy chiếu </t>
  </si>
  <si>
    <t>Văn phòng phẩm</t>
  </si>
  <si>
    <t xml:space="preserve">Thù lao giảng viên </t>
  </si>
  <si>
    <t>Thù lao trợ giảng</t>
  </si>
  <si>
    <t>Bồi dưỡng phục vụ lớp học</t>
  </si>
  <si>
    <t>Trang trí Hội trường</t>
  </si>
  <si>
    <t xml:space="preserve">Tuyên truyền </t>
  </si>
  <si>
    <t>Thu âm, dựng đĩa CD tuyên truyền</t>
  </si>
  <si>
    <t>Pa-nô treo trên xe tuyên truyền (2 bên thành xe)</t>
  </si>
  <si>
    <t>Pa-nô treo trên xe tuyên truyền (phía sau xe)</t>
  </si>
  <si>
    <t>Thuê xe tuyên truyền trước và trong triển lãm</t>
  </si>
  <si>
    <t>Thuê bộ âm thanh tuyên truyền</t>
  </si>
  <si>
    <t>Băng rôn treo ở các đường phố chính của thành phố Tam Kỳ (In và công treo)</t>
  </si>
  <si>
    <t>Phướn treo ở các đường phố chính của thành phố Tam Kỳ (In và công treo)</t>
  </si>
  <si>
    <t xml:space="preserve">Tổ chức trưng bày, triển lãm sách </t>
  </si>
  <si>
    <t>In giấy mời khai mạc</t>
  </si>
  <si>
    <t>Làm sân khấu tổ chức Lễ Khai mạc và các hoạt động  giao lưu (12m x 8m)</t>
  </si>
  <si>
    <t>Thuê ghế đại biểu dự khai mạc</t>
  </si>
  <si>
    <t>Pa nô trang trí lễ khai mạc</t>
  </si>
  <si>
    <t>Khay, kéo,vải đỏ phục vụ cắt băng khai mạc</t>
  </si>
  <si>
    <t>Nước uống cho cho đại biểu mời dự lễ khai mạc</t>
  </si>
  <si>
    <t>Hỗ trợ cho Cán bộ, chiến sĩ công an tham gia trực bảo vệ ANTT tại triển lãm (8 ngày)</t>
  </si>
  <si>
    <t xml:space="preserve">Hỗ trợ tiền điện phục vụ triển lãm </t>
  </si>
  <si>
    <t>Thuê trông giữ xe cho đại biểu</t>
  </si>
  <si>
    <t>Biển chỉ dẫn</t>
  </si>
  <si>
    <t>Thuê nhân công dọn dẹp vệ sinh phòng trưng bày và khu vực triển lãm (2 người x 7 ngày)</t>
  </si>
  <si>
    <t>Nước uống cho cán bộ, chiến sĩ trực triển lãm và khách đến tham quan triển lãm (4 ngày)</t>
  </si>
  <si>
    <t xml:space="preserve">Bồi dưỡng phục vụ </t>
  </si>
  <si>
    <t>Chi phí khác</t>
  </si>
  <si>
    <t>Thuê, lắp đặt thiết bị, trang trí trưng bày triển lãm</t>
  </si>
  <si>
    <t>Lắp ráp nhà bạt tiền chế khu trưng bày phục vụ Triển lãm Ngày sách Việt Nam 21/4 (Nhà mái che khu vực đại biểu - quần chúng)</t>
  </si>
  <si>
    <t>Gian hàng tiêu chuẩn</t>
  </si>
  <si>
    <t>Pano tên các gian hàng</t>
  </si>
  <si>
    <t>standy chương trình hoạt động</t>
  </si>
  <si>
    <t>Thảm trải lối đi và sân khấu</t>
  </si>
  <si>
    <t>Pano khẩu hiệu chào mừng (khung sắt)</t>
  </si>
  <si>
    <t>2 pano đặt hai bên cổng nơi triển lãm (khung sắt)</t>
  </si>
  <si>
    <t>Chấm chọn các gian hàng và khen thưởng</t>
  </si>
  <si>
    <t>Bồi dưỡng BGK chấm chọn và thư ký</t>
  </si>
  <si>
    <t>Giải nhất</t>
  </si>
  <si>
    <t>Giải nhì</t>
  </si>
  <si>
    <t>Giải ba</t>
  </si>
  <si>
    <t>Giải khuyến khích</t>
  </si>
  <si>
    <t>Thuê Hội trường</t>
  </si>
  <si>
    <t xml:space="preserve">Photo tài liệu </t>
  </si>
  <si>
    <t>Chi phí quản lý</t>
  </si>
  <si>
    <t>Tổ chức tập huấn cho Người phát ngôn của UBND tỉnh, các sở, ban, ngành của tỉnh và UBND các huyện, thành phố và cán bộ tham mưu phụ trách lý quản lĩnh vực thông tin, báo chí (2 ngày/lớp)</t>
  </si>
  <si>
    <t>Trang trí lớp học</t>
  </si>
  <si>
    <t>Băng rôn chào mừng treo ở cổng</t>
  </si>
  <si>
    <t>Hoa tươi phục vụ lớp tập huấn</t>
  </si>
  <si>
    <t>Chi tiền công giảng viên</t>
  </si>
  <si>
    <t>Chi tiền công cho trợ giảng</t>
  </si>
  <si>
    <t>Tiền vé máy bay giảng viên Hà Nội (1 người)</t>
  </si>
  <si>
    <t>Tiền ăn cho giảng viên và trợ giảng</t>
  </si>
  <si>
    <t>Tiền ở cho giảng viên và trợ giảng</t>
  </si>
  <si>
    <t xml:space="preserve">Chi nước uống và giải khát giữa giờ cho học viên  </t>
  </si>
  <si>
    <t>Chi nước uống cho báo cáo viên và 
đại biểu mời dự khai mạc</t>
  </si>
  <si>
    <t>Chi photo tài liệu phát học viên</t>
  </si>
  <si>
    <t>Bồi dưỡng phóng viên báo chí đưa tin</t>
  </si>
  <si>
    <t>Bồi dưỡng phục vụ lớp tập huấn</t>
  </si>
  <si>
    <t>Văn phòng phẩm phục vụ lớp tập huấn</t>
  </si>
  <si>
    <t>Chi phí 1 lớp</t>
  </si>
  <si>
    <t xml:space="preserve">Tiền ăn cho giảng viên </t>
  </si>
  <si>
    <t>Tiền ở cho giảng viên</t>
  </si>
  <si>
    <t>Chi nước uống cho giảng viên và 
đại biểu mời dự khai mạc</t>
  </si>
  <si>
    <t xml:space="preserve">Thù lao giảng viên (mời GV cấp Trung ương) </t>
  </si>
  <si>
    <t>Băng rôn lớp tập huấn</t>
  </si>
  <si>
    <t>Nước uống, giải khát giữa giờ cho học viên, giảng viên (02 ngày)</t>
  </si>
  <si>
    <t xml:space="preserve">In sao tài liệu  </t>
  </si>
  <si>
    <t>Thuê xe  đưa đón giảng viên từ Đà Nẵng vào Quảng Nam và ngược lại</t>
  </si>
  <si>
    <t>Chi phí cán bộ phục vụ lớp học</t>
  </si>
  <si>
    <t xml:space="preserve">Chi phí phát hành giấy mời, văn phòng phẩm phục vụ lớp tập huấn </t>
  </si>
  <si>
    <t xml:space="preserve">In sao tài liệu </t>
  </si>
  <si>
    <t>Thuê máy chiếu</t>
  </si>
  <si>
    <t xml:space="preserve">Tuyên truyền về cải cách hành chính </t>
  </si>
  <si>
    <t xml:space="preserve">Mở chuyên mục và đưa tin bài trên Cổng Thông tin điện tử Quảng Nam tại địa chỉ www.quangnam.gov.vn  </t>
  </si>
  <si>
    <t>Nước uống, giải khát giữ giờ</t>
  </si>
  <si>
    <t>Tiền vé máy bay trợ giảng Hà Nội (1 người)</t>
  </si>
  <si>
    <t>Bồi dưỡng phóng viên báo, đài đưa tin</t>
  </si>
  <si>
    <t>Chi phí quản lý lớp học</t>
  </si>
  <si>
    <t>Chi nước uống cho lớp học</t>
  </si>
  <si>
    <t>Hỗ trợ tiền ăn cho học viên</t>
  </si>
  <si>
    <t>III.</t>
  </si>
  <si>
    <t>Cổng dịch vụ công trực tuyến của tỉnh</t>
  </si>
  <si>
    <t>Hệ thống thư điện tử công vụ tỉnh</t>
  </si>
  <si>
    <t>Phần mềm quản lý văn bản và  điều hành tác nghiệp Qoffice</t>
  </si>
  <si>
    <t>Cổng thông tin điện tử tỉnh</t>
  </si>
  <si>
    <t>Thu từ đào tạo</t>
  </si>
  <si>
    <t>Thu từ dịch vụ SMS</t>
  </si>
  <si>
    <t>Thu từ tư vấn thiết kế, giám sát</t>
  </si>
  <si>
    <t>Thu từ phát triển phần mềm</t>
  </si>
  <si>
    <t>Thu từ Xây dựng website</t>
  </si>
  <si>
    <t>Chi mua sắm vật tư, văn phòng phẩm liên quan đến công tác thẩm định</t>
  </si>
  <si>
    <t>Hoa tươi để bàn</t>
  </si>
  <si>
    <t>Thay mực in</t>
  </si>
  <si>
    <t>Giám sát an toàn thông tin cho các máy chủ phân vùng DMZ thuộc hệ thống DC của tỉnh : 27 máy chủ.</t>
  </si>
  <si>
    <t>Giám sát mức mạng: giám sát mức mạng để phát hiện tấn công có chủ đích APT</t>
  </si>
  <si>
    <t>Giám sát an toàn thông tin cho các hệ thống, ứng dụng: 
- Cổng thông tin điện tử tỉnh,
- Cổng dịch vụ công trực tuyến của tỉnh
- Hệ thống email công vụ của tỉnh
- Hệ thống quản lý văn bản về điều hành tác nghiệp (phần mềm Qoffice)</t>
  </si>
  <si>
    <t>Chi phí thuê nhà thầu triển khai</t>
  </si>
  <si>
    <t>Chi phí tổ chức diễn tập</t>
  </si>
  <si>
    <t>Cập nhật kiến trúc chính quyền điện tử</t>
  </si>
  <si>
    <t>Tổ chức Hội nghị</t>
  </si>
  <si>
    <t xml:space="preserve">Trang trí hội nghị </t>
  </si>
  <si>
    <t>Băng rôn chào mừng treo ngoài cổng</t>
  </si>
  <si>
    <t>Hoa tươi phục vụ hội nghị</t>
  </si>
  <si>
    <t>Thù lao cho  báo cáo viên</t>
  </si>
  <si>
    <t xml:space="preserve">Nước uống </t>
  </si>
  <si>
    <t>Tuyên truyền trên Cổng TTĐT tỉnh</t>
  </si>
  <si>
    <t>5 bài viết, 10 tin viết, 25 ảnh: (Đơn giá = (1490*10/100*5*5)+(1490*10/100*2*10)+(1490*10/100*25)</t>
  </si>
  <si>
    <t>10,43</t>
  </si>
  <si>
    <t>Chuyên mục truyền hình tuyên truyền  chuyển đổi số cho doanh nghiệp: 5 chương trình, phát 02 lần/ tuần/01 CT, 7 phút/CT: (3 tin, 1 phóng sự)= (3x5(hệ số)+ +1x15(hệ số))*149.000đ</t>
  </si>
  <si>
    <t xml:space="preserve">Cập nhật kiến trúc dữ liệu phục vụ kết nối, chia sẻ dữ liệu của các CSDL TW và CSDL của tỉnh triển khai mới </t>
  </si>
  <si>
    <t>Cập nhật kiến trúc công nghệ</t>
  </si>
  <si>
    <t>Công nhật kiến trúc bảo mật</t>
  </si>
  <si>
    <t>Văn phòng phẩm, vật tư VP, giấy in</t>
  </si>
  <si>
    <t>In băng rôn</t>
  </si>
  <si>
    <t>Tập huấn Công tác phát ngôn, cung cấp thông tin cho báo chí và kỹ năng xử lý khủng hoảng truyền thông tại địa phương, đơn vị</t>
  </si>
  <si>
    <t>Thuê máy chiếu phục vụ lớp tập huấn</t>
  </si>
  <si>
    <t>Tổ chức tập huấn Người phát ngôn của 244 xã, phường, thị trấn trên địa bàn tỉnh (Chủ tịch và Bí thư xã) (04 lớp, 2 ngày/lớp)</t>
  </si>
  <si>
    <t>Chi nước uống , giải khát giữa giờ</t>
  </si>
  <si>
    <t>Hỗ trợ tiền ăn trưa cho học viên</t>
  </si>
  <si>
    <t>Phí thu hộ - dịch vụ bưu điện</t>
  </si>
  <si>
    <t>Thông tin liên lạc</t>
  </si>
  <si>
    <t>Cartridge máy in</t>
  </si>
  <si>
    <t>Kiểm tra, giám sát công tác triển khai chương trình VTCI trên địa bàn tỉnh</t>
  </si>
  <si>
    <t>Tuyên truyền 1 tháng</t>
  </si>
  <si>
    <t>Tuyên truyền tin viết về chuyển đổi số trên quangnam.gov.vn (01 tháng)</t>
  </si>
  <si>
    <t>Tuyên truyền bài viết về chuyển đổi số trên quangnam.gov.vn  (01 tháng)</t>
  </si>
  <si>
    <t>Tuyên truyền các thông điệp về chuyển đổi số trên quangnam.gov.vn (01 tháng)</t>
  </si>
  <si>
    <t>Chi phí sản xuất 08 Bản tin phát thanh ghi âm phát sau - thời lượng 10 phút phát sóng trên Đài TT cấp xã (mỗi quý 02 Bản tin)</t>
  </si>
  <si>
    <t>Bbackrop Trang trí</t>
  </si>
  <si>
    <t xml:space="preserve"> Băng rôn tuyên truyền</t>
  </si>
  <si>
    <t>Âm thanh, ánh sáng</t>
  </si>
  <si>
    <t>Nước uống cho đại biểu  dự khai mạc</t>
  </si>
  <si>
    <t>Bồi dưỡng dẫn chương trình</t>
  </si>
  <si>
    <t>Làm khung, in giấy chứng nhận, ép plastis</t>
  </si>
  <si>
    <t>Chi phí vận chuyển (giấy chứng nhận gồm cả khung, Thư cảm ơn)</t>
  </si>
  <si>
    <t>Hoa tươi khai mạc</t>
  </si>
  <si>
    <t>Nước uống cho học viên, giảng viên</t>
  </si>
  <si>
    <t>Vé máy bay cho giảng viến</t>
  </si>
  <si>
    <t>Thuê xe đưa đón giảng viên</t>
  </si>
  <si>
    <t xml:space="preserve">Chi phí giảng viên </t>
  </si>
  <si>
    <t xml:space="preserve">Thuê phòng nghỉ cho giảng viên </t>
  </si>
  <si>
    <t xml:space="preserve">Hỗ trợ tiền ăn cho giảng viên </t>
  </si>
  <si>
    <t>Thuê máy chiếu (1 máy)</t>
  </si>
  <si>
    <t>Nhuận bút bài viết (hệ số x Giá 1 đơn vị hệ số nhuận bút)</t>
  </si>
  <si>
    <t>Nhuận bút tin (hệ số x Giá 1 đơn vị hệ số nhuận bút)</t>
  </si>
  <si>
    <t>Nhuận ảnh (hệ số x Giá 1 đơn vị hệ số nhuận bút)</t>
  </si>
  <si>
    <t xml:space="preserve">In sao đĩa (của Bộ Công thương) </t>
  </si>
  <si>
    <t>Trang trí hội trường</t>
  </si>
  <si>
    <t xml:space="preserve">Chi thanh toán tiền làm thêm giờ đọc thẩm định nội dung bản thảo </t>
  </si>
  <si>
    <t>Ứng cứu sự cố bản đảm an toàn thông tin mạng</t>
  </si>
  <si>
    <t>Xây dựng chương trình phát thanh tuyên truyền tại 241 xã  (4 chương trình/năm)</t>
  </si>
  <si>
    <t>Xây dựng chương trình phát thanh tuyên truyền cấp phát cho Đài Truyền thanh cấp xã (8 số)</t>
  </si>
  <si>
    <t>+</t>
  </si>
  <si>
    <t>Thu từ Cung cấp dịch vụ (Bảo trì Web, cho thuê chỗ lưu trữ,..)</t>
  </si>
  <si>
    <t>Thu từ các hoạt động Tuyên truyền, Quảng cáo</t>
  </si>
  <si>
    <t xml:space="preserve">Thuê khoán chuyên môn </t>
  </si>
  <si>
    <t>Photo tài liệu, mua văn phòng phẩm</t>
  </si>
  <si>
    <t>Điện, nước sinh hoạt, cước công văn, cước viễn thông, SMS,..</t>
  </si>
  <si>
    <t>Tiếp khách</t>
  </si>
  <si>
    <t>SMS Brandname</t>
  </si>
  <si>
    <t>Chi khen thưởng, lể, tết,..</t>
  </si>
  <si>
    <t>Mua sắm công cụ dụng cụ</t>
  </si>
  <si>
    <t>Nộp thuế môn bài</t>
  </si>
  <si>
    <t>Nộp thuế TNCN</t>
  </si>
  <si>
    <t>Nộp thuế TNDN</t>
  </si>
  <si>
    <t>Trích lập các quỹ</t>
  </si>
  <si>
    <t>Thuê dịch vụ công nghệ thông tin: Phần mềm theo dõi, giám sát thông tin trên mạng xã hội</t>
  </si>
  <si>
    <t>Tập huấn nghiệp vụ, các quy định về lĩnh vực BCXB, BCVT, CNTT cho Đài TT - TH và Phòng VHTT; tập huấn các quy định về xuất bản cho các cơ sở in; tập huấn triển khai các quy định về lĩnh vực viễn thông cho các điểm cung cấp DVVT công cộng; tập huấn cho Đội ứng cứu sự cố máy tính của tỉnh (4 lớp, 2 ngày/90 người/lớp)</t>
  </si>
  <si>
    <t>Trong đó:</t>
  </si>
  <si>
    <t>Tổ chức họp báo hàng tháng</t>
  </si>
  <si>
    <t>Đọc lưu chuyển xuất bản</t>
  </si>
  <si>
    <t>Hoạt động Ngày sách Việt Nam 21-6</t>
  </si>
  <si>
    <t>Bảo đảm an toàn thông tin cho hệ thống thông tin của tỉnh: thuê doanh nghiệp giám sát, bảo vệ chuyên nghiệp; thuê doanh nghiệp độc lập kiểm tra, đánh giá định kỳ</t>
  </si>
  <si>
    <t>Tổ chức diễn tập ứng cứu sự cố an toàn thông tin mạng</t>
  </si>
  <si>
    <t>+ Thuê đường truyền</t>
  </si>
  <si>
    <t>+ Thuê hệ thống Server</t>
  </si>
  <si>
    <t>+ Mua bản cập nhật hằng năm cho các phần mềm</t>
  </si>
  <si>
    <t>+ Phí duy trì sử dụng địa chỉ Internet (địa chỉ IP Public)</t>
  </si>
  <si>
    <t>+ Tiền điện Trung tâm tích hợp dữ liệu</t>
  </si>
  <si>
    <t>+ Thuê chứng chỉ số bảo mật (SSL) Globalsign OV SSL Wildcard cho Cổng thông tin điện tử và Cổng dịch vụ công trực tuyến</t>
  </si>
  <si>
    <t>Tuyên truyền về triển khai thực hiện công tác hội nhập quốc tế giai đoạn 2021-2025</t>
  </si>
  <si>
    <t>3.</t>
  </si>
  <si>
    <t>Tỉnh ủy, HĐND tỉnh, UBND tỉnh, UBMTTQVN tỉnh thăm các cơ quan báo chí của địa phương và trung ương nhân dịp Tết nguyên đán và 96 năm Ngày báo chí cách mạng Việt Nam 21-6</t>
  </si>
  <si>
    <t>Thu xử phạt vi phạm hành chính</t>
  </si>
  <si>
    <t>Phí xuất bản (Lệ phí thẩm định được trích lại 90% thực hiện tại Điều 6 của Thông tư 214/2016/TT-BTC)</t>
  </si>
  <si>
    <t>Kh</t>
  </si>
  <si>
    <t>A. DỰ TOÁN THU, NỘP NSNN, CHI TỪ NGUỒN THU ĐỂ LẠI</t>
  </si>
  <si>
    <t>I. DỰ TOÁN THU</t>
  </si>
  <si>
    <t>1. Thu phí</t>
  </si>
  <si>
    <t>2. Thu xử phạt vi phạm hành chính</t>
  </si>
  <si>
    <t>3. Thu hoạt động sự nghiệp, dịch vụ</t>
  </si>
  <si>
    <t>II. DỰ TOÁN THU NỘP NGÂN SÁCH NHÀ NƯỚC</t>
  </si>
  <si>
    <t>III. DỰ TOÁN CHI TỪ NGUỒN THU ĐƯỢC ĐỂ LẠI</t>
  </si>
  <si>
    <t>Trong đó, trích 40% tạo nguồn thực hiện cải cách tiền lương mới</t>
  </si>
  <si>
    <t>2. Thu hoạt động sự nghiệp, dịch vụ</t>
  </si>
  <si>
    <t>B. DỰ TOÁN CHI NGÂN SÁCH NHÀ NƯỚC PHÂN BỔ</t>
  </si>
  <si>
    <t>341</t>
  </si>
  <si>
    <t>I. CHI QUẢN LÝ HÀNH CHÍNH</t>
  </si>
  <si>
    <r>
      <t>1. Dự toán chi hoạt động tự chủ</t>
    </r>
    <r>
      <rPr>
        <sz val="12"/>
        <color indexed="8"/>
        <rFont val="Times New Roman"/>
        <family val="1"/>
      </rPr>
      <t>, trong đó:</t>
    </r>
  </si>
  <si>
    <t>+ Không gồm 10% tiết kiệm chi thường xuyên</t>
  </si>
  <si>
    <t>+ Dự toán đối với lao động hợp đồng theo Nghị định số 68/2000/NĐ-CP</t>
  </si>
  <si>
    <t>2. Dự toán chi không tự chủ</t>
  </si>
  <si>
    <t>- Phụ cấp, huấn luyện dân quân tự vệ</t>
  </si>
  <si>
    <t>- Trang phục thanh tra chuyên ngành</t>
  </si>
  <si>
    <t>- Mua sắm máy móc, thiết bị dùng chung (01 bộ bàn ghế tiếp khách; 01 kệ lưu trữ tài liệu, hồ sơ tại kho; 01 Tủ đựng hồ sơ lưu trữ tại kho; 21 cái ghế phòng họp; 11 cái bàn hội trường)</t>
  </si>
  <si>
    <t>- Sửa chữa xe ô tô</t>
  </si>
  <si>
    <t>171</t>
  </si>
  <si>
    <t>II. CHI SỰ NGHIỆP VĂN HÓA THÔNG TIN (Dự toán chi không thường xuyên ngoài định mức)</t>
  </si>
  <si>
    <t>- Tổ chức họp báo hàng tháng</t>
  </si>
  <si>
    <t>- Tỉnh ủy, HĐND tỉnh, UBND tỉnh, UBMTTQVN tỉnh thăm các cơ quan báo chí của địa phương và trung ương nhân dịp Tết nguyên đán và 96 năm Ngày báo chí cách mạng Việt Nam 21-6</t>
  </si>
  <si>
    <t>- Đọc lưu chuyển xuất bản</t>
  </si>
  <si>
    <t>- Hoạt động Ngày sách Việt Nam 21-6</t>
  </si>
  <si>
    <t>- Tổ chức diễn tập ứng cứu sự cố an toàn thông tin mạng</t>
  </si>
  <si>
    <t>- Triển khai phần mềm phòng chống virus, mã độc tập trung</t>
  </si>
  <si>
    <t>- Bảo đảm an toàn thông tin cho hệ thống thông tin của tỉnh: thuê doanh nghiệp giám sát, bảo vệ chuyên nghiệp; thuê doanh nghiệp độc lập kiểm tra, đánh giá định kỳ</t>
  </si>
  <si>
    <t>- Tập huấn nghiệp vụ, các quy định về lĩnh vực BCXB, BCVT, CNTT cho Đài TT - TH và Phòng VHTT; tập huấn các quy định về xuất bản cho các cơ sở in; tập huấn triển khai các quy định về lĩnh vực viễn thông cho các điểm cung cấp DVVT công cộng; tập huấn cho Đội ứng cứu sự cố máy tính của tỉnh (4 lớp, 2 ngày/90 người/lớp)</t>
  </si>
  <si>
    <t>- Tập huấn Công tác phát ngôn, cung cấp thông tin cho báo chí và kỹ năng xử lý khủng hoảng truyền thông tại địa phương, đơn vị</t>
  </si>
  <si>
    <t>- Cập nhật kiến trúc chính quyền điện tử</t>
  </si>
  <si>
    <t>- Tuyên truyền hỗ trợ doanh nghiệp vừa và nhỏ trên địa bàn tỉnh thực hiện chuyển đổi số</t>
  </si>
  <si>
    <t>- Xây dựng kiến trúc đô thị thông minh</t>
  </si>
  <si>
    <t>- Ứng cứu sự cố bản đảm an toàn thông tin mạng</t>
  </si>
  <si>
    <t>- Kiểm tra, giám sát công tác triển khai chương trình VTCI trên địa bàn tỉnh</t>
  </si>
  <si>
    <t>- Đo kiểm đánh giá chất lượng dịch vụ viễn thông phục vụ công tác phủ sóng di động và cáp quang trên địa bàn tỉnh</t>
  </si>
  <si>
    <t>- Thuê dịch vụ công nghệ thông tin: Phần mềm theo dõi, giám sát thông tin trên mạng xã hội</t>
  </si>
  <si>
    <t>- Tuyên truyền về tỉnh Quảng Nam trên các kênh thông tin của Trung ương</t>
  </si>
  <si>
    <t>- Thù lao, nhuận bút phục vụ vận hành Cổng Thông tin điện tử tỉnh Q.Nam</t>
  </si>
  <si>
    <t>- Vận hành hệ thống công nghệ thông tin của tỉnh</t>
  </si>
  <si>
    <t>+ Vận hành các hệ thống công nghệ thông tin dùng chung trên địa bàn tỉnh</t>
  </si>
  <si>
    <t>(2)</t>
  </si>
  <si>
    <t xml:space="preserve">+ SMS OTP </t>
  </si>
  <si>
    <t>- Tuyên truyền về bảo vệ chủ quyền lãnh thổ, an ninh biên giới quốc gia trong tình hình mới</t>
  </si>
  <si>
    <t>- Tuyên truyền về triển khai thực hiện công tác hội nhập quốc tế giai đoạn 2021-2025</t>
  </si>
  <si>
    <t xml:space="preserve">- Tuyên truyền về cải cách hành chính </t>
  </si>
  <si>
    <t>- Tuyên truyền về Hiệp định Thương mại tự do giữa Việt Nam và Liên minh châu Âu (EVFTA) theo Quyết định số 2486/QĐ-UBND ngày 09/9/2020 của UBND tỉnh</t>
  </si>
  <si>
    <t>- Tuyên truyền về chuyển đổi số trên địa bàn tỉnh Quảng Nam theo Kế hoạch số 3604/KH-UBND ngày 16/6/2021 của UBND tỉnh</t>
  </si>
  <si>
    <t>- Truyền thông nâng cao nhận thức về phòng, chống thiên tai - Chủ động thích ứng và ứng phó với biến đổi khí hậu tỉnh Quảng Nam giai đoạn 2021-2030 theo Kế hoạch số 4014/KH-UBND ngày 02/7/2021 của UBND tỉnh</t>
  </si>
  <si>
    <t>278</t>
  </si>
  <si>
    <t>III. CHI SỰ NGHIỆP MÔI TRƯỜNG (Dự toán chi không thường xuyên ngoài định mức)</t>
  </si>
  <si>
    <t>SỞ THÔNG TIN VÀ TRUYỀN THÔNG</t>
  </si>
  <si>
    <t>DỰ TOÁN THU, CHI NGÂN SÁCH NHÀ NƯỚC NĂM 2021</t>
  </si>
  <si>
    <t>Đơn vị: Sở Thông tin và Truyền thông</t>
  </si>
  <si>
    <t>Mã số: 1092821</t>
  </si>
  <si>
    <t>Mã KBNN nơi giao dịch:</t>
  </si>
  <si>
    <t>ĐVT: triệu đồng.</t>
  </si>
  <si>
    <t>PHÂN BỔ DỰ TOÁN THU, CHI NGÂN SÁCH NHÀ NƯỚC NĂM 2021</t>
  </si>
  <si>
    <t>Chi tiết theo
 đơn vị sử dụng</t>
  </si>
  <si>
    <t>Văn phòng Sở TT và TT</t>
  </si>
  <si>
    <t>Trung tâm CNTT và Truyền thông</t>
  </si>
  <si>
    <t>THUYẾT MINH PHÂN BỔ DỰ TOÁN CHI QUẢN LÝ HÀNH CHÍNH NĂM 2021</t>
  </si>
  <si>
    <t>Đvt: triệu đồng.</t>
  </si>
  <si>
    <t>Dự toán
giao</t>
  </si>
  <si>
    <t>Dự toán
phân bổ cho các đơn vị</t>
  </si>
  <si>
    <t xml:space="preserve">Chi tiết (từng đơn vị trực thuộc) </t>
  </si>
  <si>
    <t>Dự toán chưa
phân bổ</t>
  </si>
  <si>
    <t>TỔNG CỘNG (A+ B + C)</t>
  </si>
  <si>
    <t>A.</t>
  </si>
  <si>
    <t>DỰ TOÁN CHI HOẠT ĐỘNG QLHC NHÀ NƯỚC, ĐẢNG, ĐOÀN THỂ (II+III +IV)</t>
  </si>
  <si>
    <t>I.</t>
  </si>
  <si>
    <t>1.</t>
  </si>
  <si>
    <t>Chỉ tiêu biên chế được giao</t>
  </si>
  <si>
    <t>2.</t>
  </si>
  <si>
    <t>Lao động thực tế có mặt tính dự toán</t>
  </si>
  <si>
    <t>Hợp đồng trong chỉ tiêu biên chế</t>
  </si>
  <si>
    <t>Tổng hệ số quỹ lương</t>
  </si>
  <si>
    <t>Tăng lương định kỳ</t>
  </si>
  <si>
    <t>II.</t>
  </si>
  <si>
    <t>Dự toán chi hoạt động tự chủ</t>
  </si>
  <si>
    <t>Chi hoạt động theo định mức</t>
  </si>
  <si>
    <t xml:space="preserve"> - </t>
  </si>
  <si>
    <t>Tạo nguồn 10% tiết kiệm chi hoạt động theo định mức để thực hiện CCTL</t>
  </si>
  <si>
    <t>Dự toán chi không tự chủ</t>
  </si>
  <si>
    <t>IV.</t>
  </si>
  <si>
    <t xml:space="preserve">Dự toán chưa phân bổ </t>
  </si>
  <si>
    <t>THUYẾT MINH PHÂN BỔ CHI SỰ NGHIỆP VĂN HÓA THÔNG TIN NĂM 2021</t>
  </si>
  <si>
    <t>Khoản</t>
  </si>
  <si>
    <t>Tổng số phân bổ đợt 1</t>
  </si>
  <si>
    <t>Dự toán còn lại chưa phân bổ</t>
  </si>
  <si>
    <t>DỰ TOÁN THU, CHI HOẠT ĐỘNG SỰ NGHIỆP, DỊCH VỤ</t>
  </si>
  <si>
    <t>DỰ TOÁN CHI SỰ NGHIỆP</t>
  </si>
  <si>
    <t>Hợp đồng theo Nghị định 68 và khác</t>
  </si>
  <si>
    <t>40% từ nguồn thu phí được để lại để thực hiện CCTL do tăng LCS</t>
  </si>
  <si>
    <t>Sử dụng nguồn thu để bổ sung chi hoạt động (nếu có)(Chi đầu tư, phát triển theo quy định (1)</t>
  </si>
  <si>
    <t>THUYẾT MINH PHÂN BỔ DỰ TOÁN MUA SẮM NĂM 2021</t>
  </si>
  <si>
    <t>Tên tài sản</t>
  </si>
  <si>
    <t>Tiêu chuẩn, định mức</t>
  </si>
  <si>
    <t>Tài sản đã được trang bị (nếu có)</t>
  </si>
  <si>
    <t>Đề nghị phân bổ mua sắm đợt này (*)</t>
  </si>
  <si>
    <t>Kinh phí</t>
  </si>
  <si>
    <t>Ghi chú:</t>
  </si>
  <si>
    <t xml:space="preserve"> (*) Kèm theo phụ lục chi tiết về tài sản, trang thiết bị mua sắm (cấu hình, chất liệu, kích cỡ...)</t>
  </si>
  <si>
    <t xml:space="preserve"> - Phí xuất bản (Lệ phí thẩm định được trích lại 90% thực hiện tại Điều 6 của Thông tư 214/2016/TT-BTC)</t>
  </si>
  <si>
    <t xml:space="preserve"> + Chi thanh toán tiền làm thêm giờ đọc thẩm định nội dung bản thảo </t>
  </si>
  <si>
    <t xml:space="preserve"> + Chi mua sắm vật tư, văn phòng phẩm liên quan đến công tác thẩm định</t>
  </si>
  <si>
    <t xml:space="preserve"> + Phí thu hộ - dịch vụ bưu điện</t>
  </si>
  <si>
    <t xml:space="preserve"> + Tuyên truyền </t>
  </si>
  <si>
    <t xml:space="preserve"> + +Tuyên truyền trên xe lưu động</t>
  </si>
  <si>
    <t xml:space="preserve"> ++Tuyên truyền trực quan</t>
  </si>
  <si>
    <t xml:space="preserve"> + Tổ chức trưng bày, triển lãm sách </t>
  </si>
  <si>
    <t xml:space="preserve"> + Thuê, lắp đặt thiết bị, trang trí trưng bày triển lãm</t>
  </si>
  <si>
    <t xml:space="preserve"> + Chấm chọn các gian hàng và khen thưởng</t>
  </si>
  <si>
    <t xml:space="preserve">    Tiền ăn </t>
  </si>
  <si>
    <t xml:space="preserve">    Tiền ở </t>
  </si>
  <si>
    <t xml:space="preserve">  </t>
  </si>
  <si>
    <t xml:space="preserve">   Tiền đi lại</t>
  </si>
  <si>
    <t xml:space="preserve"> + Lên kịch bản diễn tập;
 + Xây dựng kịch bản;
 + Xây dựng môi trường
 + Xây dựng quy trình ứng cứu xử lý sự cố;
+ Triển khai diễn tập;
 + Báo cáo diễn tập.</t>
  </si>
  <si>
    <t xml:space="preserve"> + Maket hội trường </t>
  </si>
  <si>
    <t xml:space="preserve"> + Thuê phòng máy tiễn tập, âm thanh, máy chiếu, mạng</t>
  </si>
  <si>
    <t xml:space="preserve"> + Chi phí giữa giờ</t>
  </si>
  <si>
    <t xml:space="preserve"> + Chi phí tài liệu</t>
  </si>
  <si>
    <t xml:space="preserve"> + Chi phí đi lại ăn ở cho chuyên gia (vé máy bay, taxi, khách sạn, tiền ăn, công tác phí) (3 người)</t>
  </si>
  <si>
    <t xml:space="preserve"> + Phân tích, xử lý và ngăn chặn mã độc</t>
  </si>
  <si>
    <t xml:space="preserve"> + Trang bị phần mềm phòng chống virus, mã độc tập trung</t>
  </si>
  <si>
    <t xml:space="preserve"> + Kiểm tra, đánh giá mức độ bảo đảm an toàn thông tin cho các hệ thống thông tin của tỉnh</t>
  </si>
  <si>
    <t xml:space="preserve"> + Thuê giám sát An toàn thông tin</t>
  </si>
  <si>
    <t>- Bảo trì chứng thư số cho các Sở, ban, ngành, huyện, thị xã, thành phố trên địa bàn tỉnh (105 CT X 0,95trđ/ct)</t>
  </si>
  <si>
    <t xml:space="preserve"> + Thuê Hội trường</t>
  </si>
  <si>
    <t xml:space="preserve"> + In phông trang trí hội trường  </t>
  </si>
  <si>
    <t xml:space="preserve"> + In băng rôn</t>
  </si>
  <si>
    <t xml:space="preserve"> + Hoa tươi</t>
  </si>
  <si>
    <t xml:space="preserve"> + Nước uống  </t>
  </si>
  <si>
    <t xml:space="preserve"> + Thuê máy chiếu </t>
  </si>
  <si>
    <t xml:space="preserve"> + Văn phòng phẩm và công văn và chi phí khác…</t>
  </si>
  <si>
    <t xml:space="preserve"> + Photo tài liệu </t>
  </si>
  <si>
    <t xml:space="preserve"> + Thù lao giảng viên </t>
  </si>
  <si>
    <t xml:space="preserve"> + Chi bồi dưỡng phóng viên đưa tin</t>
  </si>
  <si>
    <t xml:space="preserve"> + Chi bồi dưỡng phục vụ </t>
  </si>
  <si>
    <t xml:space="preserve"> + Chi phí quản lý</t>
  </si>
  <si>
    <t>Chi phí quản lý  (Khác)</t>
  </si>
  <si>
    <t xml:space="preserve"> + Tổ chức tập huấn cho Người phát ngôn của UBND tỉnh, các sở, ban, ngành của tỉnh và UBND các huyện, thành phố và cán bộ tham mưu phụ trách lý quản lĩnh vực thông tin, báo chí (2 ngày/lớp)</t>
  </si>
  <si>
    <t xml:space="preserve"> + Tổ chức tập huấn Người phát ngôn của 244 xã, phường, thị trấn trên địa bàn tỉnh (Chủ tịch và Bí thư xã) (04 lớp, 2 ngày/lớp)</t>
  </si>
  <si>
    <t xml:space="preserve"> + Tổ chức Hội nghị</t>
  </si>
  <si>
    <t xml:space="preserve"> + Tuyên truyền trên Cổng TTĐT tỉnh</t>
  </si>
  <si>
    <t xml:space="preserve"> + Tuyên truyền trên Đài PTTH tỉnh</t>
  </si>
  <si>
    <t xml:space="preserve"> + Khảo sát, thu thập số liệu về tình hình triển khai Chính quyền điện tử tại các ngành, địa phương</t>
  </si>
  <si>
    <t xml:space="preserve"> + Chi phí xây dựng kiến trúc CQĐT tỉnh Quảng Nam phiên bản 2.0</t>
  </si>
  <si>
    <t xml:space="preserve"> + Chi khác</t>
  </si>
  <si>
    <t xml:space="preserve"> Tiếp nhận, phân tích, phân loại sơ bộ sự cố và hệ thống bị sự cố; kiểm tra, xác minh, đánh giá thông tin sự cố; nghiên cứu, điều tra, phân tích sự cố và đề xuất phương thức, giải pháp điều phối, ứng cứu sự cố; điều hành, phối hợp, tổ chức các đơn vị tham gia thực hiện ứng cứu, xử lý sự cố; theo dõi, kiểm tra, đôn đốc thực hiện các lệnh điều phối;</t>
  </si>
  <si>
    <t xml:space="preserve"> + Kênh VTV8, Đài Truyền hình Việt Nam</t>
  </si>
  <si>
    <t xml:space="preserve"> + Đài tiếng nói Việt Nam  (VOV)</t>
  </si>
  <si>
    <t xml:space="preserve"> + Thông tấn xã Việt Nam</t>
  </si>
  <si>
    <t xml:space="preserve"> + Kênh Truyền hình Quốc hội</t>
  </si>
  <si>
    <t xml:space="preserve"> + Tuyên truyền trên Báo Nhân dân</t>
  </si>
  <si>
    <t xml:space="preserve"> + Báo Pháp luật tp HCM</t>
  </si>
  <si>
    <t xml:space="preserve"> + Báo Lao động</t>
  </si>
  <si>
    <t xml:space="preserve"> + Báo điện tử VnExpress</t>
  </si>
  <si>
    <t xml:space="preserve"> + Mở chuyên mục và đưa tin bài trên Cổng Thông tin điện tử Quảng Nam tại địa chỉ www.quangnam.gov.vn  </t>
  </si>
  <si>
    <t xml:space="preserve"> + Xây dựng chương trình phát thanh tuyên truyền tại 241 xã (4 chương trình)</t>
  </si>
  <si>
    <t>Xây dựng Bản tin phát thanh tuyên truyền triển khai thực hiện công tác hội nhập quốc tế tỉnh Quảng Nam  cấp phát cho Đài Truyền thanh cấp xã (8 số/năm, Bản tin phát thanh ghi âm phát sau - thời lượng 10 phút)</t>
  </si>
  <si>
    <t xml:space="preserve"> + Xây dựng chương trình phát thanh hàng quý tuyên truyền tại 241 xã </t>
  </si>
  <si>
    <t xml:space="preserve"> + Xây dựng Bản tin phát thanh phát trên sóng đài cấp huyện và Đài Truyền thanh cấp xã (8 số/năm, Bản tin phát thanh ghi âm phát sau - thời lượng 10 phút)</t>
  </si>
  <si>
    <t xml:space="preserve"> + Tập huấn phổ biến về EVFTA cho Biên tập viên, phóng viên các cơ quan báo chí, cán bộ phụ trách lĩnh vực thông tin và truyền thông từ tỉnh đến cơ sở (01 lớp/02 ngày)</t>
  </si>
  <si>
    <t xml:space="preserve"> + Tổ chức tập huấn  phổ biến về EVFTA cho 241xã, phường, thị trấn trên địa bàn tỉnh (02 lớp; 02 ngày/lớp)</t>
  </si>
  <si>
    <t>Chi phí quản lý lớp học (Chi khác)</t>
  </si>
  <si>
    <t xml:space="preserve"> + Truyền thông trong khối cộng đồng</t>
  </si>
  <si>
    <t xml:space="preserve"> ++ Tuyên truyền trên Cổng Thông tin điện tử tỉnh</t>
  </si>
  <si>
    <t xml:space="preserve"> ++ Tuyên truyền trên hệ thống truyền thông cấp xã</t>
  </si>
  <si>
    <t xml:space="preserve"> ++ Tổ chức Cuộc thi tìm hiểu trên internet về công tác phòng ngừa, ứng phó, thích ứng, khắc phục hậu quả thiên tai tỉnh Quảng Nam</t>
  </si>
  <si>
    <t>Giải nhất  (1 giải X 3tr/giải)</t>
  </si>
  <si>
    <t>Giải nhì  (2 giải X 2tđ/giải)</t>
  </si>
  <si>
    <t>Giải ba (3 giải X 1tr/giải)</t>
  </si>
  <si>
    <t>Giải khuyến khích (4 giải X 0,5tr/giải)</t>
  </si>
  <si>
    <t xml:space="preserve"> * Thiết kế website tuyên truyền, phổ biến về cuộc thi</t>
  </si>
  <si>
    <t xml:space="preserve"> * Xây dựng phần mềm thi trắc nghiệm trực tuyến tích hợp trên website </t>
  </si>
  <si>
    <t xml:space="preserve"> * Thuê máy chủ vận hành website và phần mềm trên internet</t>
  </si>
  <si>
    <t xml:space="preserve"> * Chi phí tổ chức Cuộc thi</t>
  </si>
  <si>
    <t xml:space="preserve"> ** Chi phụ cấp trách nhiệm Ban tổ chức (2ngày/đợt thi x4 đợt)</t>
  </si>
  <si>
    <t xml:space="preserve"> ** Chi phụ cấp trách nhiệm cho Tổ ra đề thi (2ngày/đợt thi x 4 đợt)</t>
  </si>
  <si>
    <t xml:space="preserve"> ** Lễ phát động cuộc thi</t>
  </si>
  <si>
    <t xml:space="preserve"> ** Chi phí in ấn, vận chuyển trao giải thưởng, gồm</t>
  </si>
  <si>
    <t xml:space="preserve"> ** Chi phí giải thưởng 4 đợt, gồm</t>
  </si>
  <si>
    <t xml:space="preserve">         Giải thưởng đợt 1</t>
  </si>
  <si>
    <t xml:space="preserve">       Giải thưởng đợt 2</t>
  </si>
  <si>
    <t xml:space="preserve">      Giải thưởng đợt 3  </t>
  </si>
  <si>
    <t xml:space="preserve">     Giải thưởng đợt 4  </t>
  </si>
  <si>
    <t xml:space="preserve"> + Nâng cao nhận thức cho khối cán bộ</t>
  </si>
  <si>
    <t xml:space="preserve"> ++ Tập huấn, trang bị kiến thức, kỹ năng cho đội ngũ Báo cáo viên về BĐKH của tỉnh (25 người)</t>
  </si>
  <si>
    <t xml:space="preserve"> ++ Tập huấn tăng cường năng lực về BĐKH cho cán bộ của ngành thông tin và truyền thông: Phóng viên, biên tập viên các báo, đài, tạp chí, bản tin, Cổng Thông tin điện tử của tỉnh; cán bộ Đài Truyền thanh - Truyền hình các huyện, thị xã, thành phố trên địa bàn tỉnh (120 người/ 02 lớp/ 02 ngày (01 lớp/ 60 người/ 02 ngày)</t>
  </si>
  <si>
    <t xml:space="preserve"> + Phát hành áp phích tuyên truyền thực hiện phong trào văn phòng xanh tại đơn vị hành chính cấp xã (244 xã x 750.000 đ/apphich đã gồm chi phí vận chuyển đến từng xã)</t>
  </si>
  <si>
    <t>Nhuận bút bài viết (hệ số x Giá 1 đơn vị hệ số nhuận bút) 24 tin</t>
  </si>
  <si>
    <t>Nhuận bút tin (hệ số x Giá 1 đơn vị hệ số nhuận bút) 10 bài</t>
  </si>
  <si>
    <t>Nhuận ảnh (hệ số x Giá 1 đơn vị hệ số nhuận bút) 24 ảnh</t>
  </si>
  <si>
    <t xml:space="preserve"> - Mở chuyên mục và đưa tin bài trên Cổng Thông tin điện tử Quảng Nam tại địa chỉ www.quangnam.gov.vn  </t>
  </si>
  <si>
    <t xml:space="preserve"> - Xây dựng chương trình phát thanh tuyên truyền tại 241 xã  (4 chương trình/năm)</t>
  </si>
  <si>
    <t>+ Dự toán đối với lao động hợp đồng theo Nghị định số
68/2000/NĐ-CP</t>
  </si>
  <si>
    <t>Hợp đồng theo Nghị định 68, HĐ khác</t>
  </si>
  <si>
    <t>4.</t>
  </si>
  <si>
    <t>Dự toán giao năm 2022</t>
  </si>
  <si>
    <t>Thu phí</t>
  </si>
  <si>
    <t>DỰ TOÁN THU</t>
  </si>
  <si>
    <t>Thu hoạt động sự nghiệp, dịch vụ</t>
  </si>
  <si>
    <t xml:space="preserve"> DỰ TOÁN THU NỘP NGÂN SÁCH NHÀ NƯỚC</t>
  </si>
  <si>
    <t>DỰ TOÁN CHI TỪ NGUỒN THU ĐƯỢC ĐỂ LẠI</t>
  </si>
  <si>
    <t>CHI SỰ NGHIỆP VĂN HÓA THÔNG TIN (Dự toán chi không thường xuyên ngoài định mức)</t>
  </si>
  <si>
    <t>Bảo trì chứng thư số cho các Sở, ban, ngành, huyện, thị xã, thành phố trên địa bàn tỉnh (105 CT X 0,95trđ/ct)</t>
  </si>
  <si>
    <t>Tuyên truyền hỗ trợ doanh nghiệp vừa và nhỏ trên địa bàn tỉnh thực hiện chuyển đổi số</t>
  </si>
  <si>
    <t xml:space="preserve"> Xây dựng kiến trúc đô thị thông minh</t>
  </si>
  <si>
    <t xml:space="preserve"> Đo kiểm đánh giá chất lượng dịch vụ viễn thông phục vụ công tác phủ sóng di động và cáp quang trên địa bàn tỉnh</t>
  </si>
  <si>
    <t>Tuyên truyền về tỉnh Quảng Nam trên các kênh thông tin của Trung ương</t>
  </si>
  <si>
    <t>Thù lao, nhuận bút phục vụ vận hành Cổng Thông tin điện tử tỉnh Q.Nam</t>
  </si>
  <si>
    <t xml:space="preserve"> Vận hành hệ thống công nghệ thông tin của tỉnh</t>
  </si>
  <si>
    <t>Tuyên truyền về bảo vệ chủ quyền lãnh thổ, an ninh biên giới quốc gia trong tình hình mới</t>
  </si>
  <si>
    <t>Tuyên truyền về Hiệp định Thương mại tự do giữa Việt Nam và Liên minh châu Âu (EVFTA) theo Quyết định số 2486/QĐ-UBND ngày 09/9/2020 của UBND tỉnh</t>
  </si>
  <si>
    <t>Tuyên truyền về chuyển đổi số trên địa bàn tỉnh Quảng Nam theo Kế hoạch số 3604/KH-UBND ngày 16/6/2021 của UBND tỉnh</t>
  </si>
  <si>
    <t>Truyền thông nâng cao nhận thức về phòng, chống thiên tai - Chủ động thích ứng và ứng phó với biến đổi khí hậu tỉnh Quảng Nam giai đoạn 2021-2030 theo Kế hoạch số 4014/KH-UBND ngày 02/7/2021 của UBND tỉnh</t>
  </si>
  <si>
    <t>CHI SỰ NGHIỆP MÔI TRƯỜNG (Dự toán chi không thường xuyên ngoài định mức)</t>
  </si>
  <si>
    <t>CƠ SỞ TÍNH</t>
  </si>
  <si>
    <t>DỰ TOÁN CHI THƯƠNG XUYÊN PHÂN BỔ</t>
  </si>
  <si>
    <t>DỰ TOÁN CHI KHÔNG THƯỜNG XUYÊN</t>
  </si>
  <si>
    <t>Mua sắm, sửa chữa</t>
  </si>
  <si>
    <t>(Kèm theo Quyết định số: 09/QĐ-STTTT ngày  12/01/2022 của Sở Thông tin và Truyền thông)</t>
  </si>
  <si>
    <t>Chi thù lao nhuận bút, hỗ trợ may đồng phục, ăn giữa ca,
 phí chuyển khoản, sửa chữa thiết bị,thuê thiết bị,..</t>
  </si>
  <si>
    <t xml:space="preserve">         UBND TỈNH QUẢNG NAM            </t>
  </si>
  <si>
    <t xml:space="preserve">                CHƯƠNG: 427</t>
  </si>
  <si>
    <r>
      <t>1. Dự toán chi hoạt động tự chủ</t>
    </r>
    <r>
      <rPr>
        <sz val="12"/>
        <rFont val="Times New Roman"/>
        <family val="1"/>
      </rPr>
      <t>, trong đó:</t>
    </r>
  </si>
  <si>
    <t>Thu từ Cung cấp dịch vụ (Bảo trì Web, 
cho thuê chỗ lưu trữ,..)</t>
  </si>
  <si>
    <t>Thu từ các hoạt động Tuyên truyền, Quảng 
cáo</t>
  </si>
  <si>
    <t>Điện, nước sinh hoạt, cước công văn, 
cước viễn thông, SMS,..</t>
  </si>
  <si>
    <t>Biểu số 48/TT342</t>
  </si>
  <si>
    <t>Biểu số 49/TT342</t>
  </si>
  <si>
    <t>Mẫu biểu số 01/QĐ 3745</t>
  </si>
  <si>
    <t xml:space="preserve">Mẫu biểu số 07/QĐ 3745 </t>
  </si>
  <si>
    <t>Mẫu biểu số 08/QĐ 3745</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</si>
</sst>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 _₫_-;\-* #,##0\ _₫_-;_-* &quot;-&quot;\ _₫_-;_-@_-"/>
    <numFmt numFmtId="43" formatCode="_-* #,##0.00\ _₫_-;\-* #,##0.00\ _₫_-;_-* &quot;-&quot;??\ _₫_-;_-@_-"/>
    <numFmt numFmtId="164" formatCode="_(* #,##0_);_(* \(#,##0\);_(* &quot;-&quot;_);_(@_)"/>
    <numFmt numFmtId="165" formatCode="_(* #,##0.00_);_(* \(#,##0.00\);_(* &quot;-&quot;??_);_(@_)"/>
    <numFmt numFmtId="166" formatCode="_-* #,##0_-;\-* #,##0_-;_-* &quot;-&quot;_-;_-@_-"/>
    <numFmt numFmtId="167" formatCode="_(* #,##0_);_(* \(#,##0\);_(* &quot;-&quot;??_);_(@_)"/>
    <numFmt numFmtId="168" formatCode="_-* #,##0.00\ _€_-;\-* #,##0.00\ _€_-;_-* &quot;-&quot;??\ _€_-;_-@_-"/>
    <numFmt numFmtId="169" formatCode="_-* #,##0\ _€_-;\-* #,##0\ _€_-;_-* &quot;-&quot;??\ _€_-;_-@_-"/>
    <numFmt numFmtId="170" formatCode="#,##0;[Red]#,##0"/>
    <numFmt numFmtId="171" formatCode="\te\x\t"/>
  </numFmts>
  <fonts count="41">
    <font>
      <sz val="11"/>
      <color theme="1"/>
      <name val="Calibri"/>
      <family val="2"/>
      <charset val="163"/>
      <scheme val="minor"/>
    </font>
    <font>
      <sz val="11"/>
      <color theme="1"/>
      <name val="Calibri"/>
      <family val="2"/>
      <charset val="163"/>
      <scheme val="minor"/>
    </font>
    <font>
      <sz val="10"/>
      <name val="Times New Roman"/>
      <family val="1"/>
    </font>
    <font>
      <i/>
      <sz val="10"/>
      <name val="Times New Roman"/>
      <family val="1"/>
    </font>
    <font>
      <sz val="11"/>
      <color indexed="8"/>
      <name val="Calibri"/>
      <family val="2"/>
    </font>
    <font>
      <sz val="10"/>
      <name val="Arial"/>
      <family val="2"/>
      <charset val="163"/>
    </font>
    <font>
      <sz val="10"/>
      <name val="Arial"/>
      <family val="2"/>
    </font>
    <font>
      <sz val="11"/>
      <color theme="1"/>
      <name val="Calibri"/>
      <family val="2"/>
      <scheme val="minor"/>
    </font>
    <font>
      <sz val="11"/>
      <color indexed="8"/>
      <name val="Arial"/>
      <family val="2"/>
      <charset val="163"/>
    </font>
    <font>
      <sz val="12"/>
      <color theme="1"/>
      <name val="Times New Roman"/>
      <family val="1"/>
    </font>
    <font>
      <i/>
      <sz val="12"/>
      <name val="Times New Roman"/>
      <family val="1"/>
    </font>
    <font>
      <b/>
      <sz val="12"/>
      <name val="Times New Roman"/>
      <family val="1"/>
    </font>
    <font>
      <i/>
      <sz val="12"/>
      <color rgb="FF000000"/>
      <name val="Times New Roman"/>
      <family val="1"/>
    </font>
    <font>
      <b/>
      <sz val="12"/>
      <color rgb="FF000000"/>
      <name val="Times New Roman"/>
      <family val="1"/>
    </font>
    <font>
      <sz val="12"/>
      <color rgb="FF000000"/>
      <name val="Times New Roman"/>
      <family val="1"/>
    </font>
    <font>
      <sz val="12"/>
      <name val="Times New Roman"/>
      <family val="1"/>
    </font>
    <font>
      <b/>
      <sz val="12"/>
      <color theme="1"/>
      <name val="Times New Roman"/>
      <family val="1"/>
    </font>
    <font>
      <b/>
      <i/>
      <u/>
      <sz val="12"/>
      <name val="Times New Roman"/>
      <family val="1"/>
    </font>
    <font>
      <sz val="8.25"/>
      <name val="Microsoft Sans Serif"/>
      <family val="2"/>
    </font>
    <font>
      <b/>
      <sz val="9"/>
      <color indexed="81"/>
      <name val="Tahoma"/>
      <family val="2"/>
    </font>
    <font>
      <sz val="9"/>
      <color indexed="81"/>
      <name val="Tahoma"/>
      <family val="2"/>
    </font>
    <font>
      <sz val="12"/>
      <color rgb="FFFF0000"/>
      <name val="Times New Roman"/>
      <family val="1"/>
    </font>
    <font>
      <b/>
      <i/>
      <sz val="12"/>
      <name val="Times New Roman"/>
      <family val="1"/>
    </font>
    <font>
      <b/>
      <sz val="14"/>
      <color theme="1"/>
      <name val="Times New Roman"/>
      <family val="1"/>
    </font>
    <font>
      <i/>
      <sz val="12"/>
      <color theme="1"/>
      <name val="Times New Roman"/>
      <family val="1"/>
    </font>
    <font>
      <sz val="12"/>
      <color indexed="8"/>
      <name val="Times New Roman"/>
      <family val="1"/>
    </font>
    <font>
      <b/>
      <i/>
      <sz val="12"/>
      <color theme="1"/>
      <name val="Times New Roman"/>
      <family val="1"/>
    </font>
    <font>
      <sz val="12"/>
      <name val=".VnTime"/>
      <family val="2"/>
    </font>
    <font>
      <sz val="12"/>
      <name val="Calibri"/>
      <family val="2"/>
      <scheme val="minor"/>
    </font>
    <font>
      <b/>
      <sz val="14"/>
      <name val="Times New Roman"/>
      <family val="1"/>
    </font>
    <font>
      <sz val="12"/>
      <color theme="1"/>
      <name val="Calibri"/>
      <family val="2"/>
      <scheme val="minor"/>
    </font>
    <font>
      <sz val="12"/>
      <color theme="1"/>
      <name val=".VnTime"/>
      <family val="2"/>
    </font>
    <font>
      <sz val="12"/>
      <color theme="1"/>
      <name val="Times New Roman"/>
      <family val="1"/>
      <charset val="163"/>
    </font>
    <font>
      <i/>
      <sz val="12"/>
      <color theme="1"/>
      <name val="Times New Roman"/>
      <family val="1"/>
      <charset val="163"/>
    </font>
    <font>
      <sz val="11"/>
      <name val="Calibri"/>
      <family val="2"/>
      <charset val="163"/>
      <scheme val="minor"/>
    </font>
    <font>
      <i/>
      <sz val="11"/>
      <name val="Times New Roman"/>
      <family val="1"/>
    </font>
    <font>
      <b/>
      <sz val="13"/>
      <name val="Times New Roman"/>
      <family val="1"/>
    </font>
    <font>
      <b/>
      <sz val="11"/>
      <name val="Times New Roman"/>
      <family val="1"/>
    </font>
    <font>
      <sz val="11"/>
      <name val="Times New Roman"/>
      <family val="1"/>
    </font>
    <font>
      <i/>
      <sz val="12"/>
      <color indexed="8"/>
      <name val="Times New Roman"/>
      <family val="1"/>
    </font>
    <font>
      <i/>
      <sz val="11"/>
      <color theme="1"/>
      <name val="Times New Roman"/>
      <family val="1"/>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s>
  <cellStyleXfs count="19">
    <xf numFmtId="0" fontId="0" fillId="0" borderId="0"/>
    <xf numFmtId="43" fontId="1" fillId="0" borderId="0" applyFont="0" applyFill="0" applyBorder="0" applyAlignment="0" applyProtection="0"/>
    <xf numFmtId="165" fontId="4" fillId="0" borderId="0" applyFont="0" applyFill="0" applyBorder="0" applyAlignment="0" applyProtection="0"/>
    <xf numFmtId="165" fontId="5" fillId="0" borderId="0" applyFont="0" applyFill="0" applyBorder="0" applyAlignment="0" applyProtection="0"/>
    <xf numFmtId="0" fontId="6" fillId="0" borderId="0"/>
    <xf numFmtId="0" fontId="6" fillId="0" borderId="0"/>
    <xf numFmtId="41" fontId="1" fillId="0" borderId="0" applyFont="0" applyFill="0" applyBorder="0" applyAlignment="0" applyProtection="0"/>
    <xf numFmtId="0" fontId="1" fillId="0" borderId="0"/>
    <xf numFmtId="0"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168" fontId="7" fillId="0" borderId="0" applyFont="0" applyFill="0" applyBorder="0" applyAlignment="0" applyProtection="0"/>
    <xf numFmtId="0" fontId="8" fillId="0" borderId="0"/>
    <xf numFmtId="0" fontId="18" fillId="0" borderId="0">
      <protection locked="0"/>
    </xf>
    <xf numFmtId="0" fontId="6" fillId="0" borderId="0"/>
    <xf numFmtId="165" fontId="7" fillId="0" borderId="0" applyFont="0" applyFill="0" applyBorder="0" applyAlignment="0" applyProtection="0"/>
    <xf numFmtId="0" fontId="6" fillId="0" borderId="0"/>
    <xf numFmtId="0" fontId="27" fillId="0" borderId="0"/>
  </cellStyleXfs>
  <cellXfs count="327">
    <xf numFmtId="0" fontId="0" fillId="0" borderId="0" xfId="0"/>
    <xf numFmtId="49" fontId="11" fillId="2" borderId="9" xfId="0" applyNumberFormat="1" applyFont="1" applyFill="1" applyBorder="1" applyAlignment="1">
      <alignment horizontal="center" vertical="center" wrapText="1"/>
    </xf>
    <xf numFmtId="0" fontId="10" fillId="2" borderId="9" xfId="0" applyFont="1" applyFill="1" applyBorder="1" applyAlignment="1">
      <alignment horizontal="justify" vertical="center" wrapText="1"/>
    </xf>
    <xf numFmtId="0" fontId="11" fillId="2" borderId="9" xfId="0" applyFont="1" applyFill="1" applyBorder="1" applyAlignment="1">
      <alignment horizontal="justify" vertical="center" wrapText="1"/>
    </xf>
    <xf numFmtId="0" fontId="10" fillId="2" borderId="9" xfId="0" applyFont="1" applyFill="1" applyBorder="1" applyAlignment="1">
      <alignment vertical="center" wrapText="1"/>
    </xf>
    <xf numFmtId="0" fontId="15" fillId="2" borderId="9" xfId="0" applyFont="1" applyFill="1" applyBorder="1" applyAlignment="1">
      <alignment horizontal="justify" vertical="center" wrapText="1"/>
    </xf>
    <xf numFmtId="49" fontId="15" fillId="2" borderId="9" xfId="0" applyNumberFormat="1" applyFont="1" applyFill="1" applyBorder="1" applyAlignment="1">
      <alignment horizontal="center" vertical="center" wrapText="1"/>
    </xf>
    <xf numFmtId="49" fontId="15" fillId="0" borderId="9" xfId="0" applyNumberFormat="1" applyFont="1" applyFill="1" applyBorder="1" applyAlignment="1">
      <alignment horizontal="justify" vertical="center" wrapText="1"/>
    </xf>
    <xf numFmtId="3" fontId="9" fillId="0" borderId="0" xfId="0" applyNumberFormat="1" applyFont="1" applyFill="1" applyAlignment="1"/>
    <xf numFmtId="0" fontId="16" fillId="0" borderId="0" xfId="0" applyFont="1" applyFill="1" applyAlignment="1"/>
    <xf numFmtId="3" fontId="9" fillId="0" borderId="0" xfId="0" applyNumberFormat="1" applyFont="1" applyFill="1" applyAlignment="1">
      <alignment vertical="center"/>
    </xf>
    <xf numFmtId="3" fontId="27" fillId="0" borderId="0" xfId="0" applyNumberFormat="1" applyFont="1"/>
    <xf numFmtId="49" fontId="11" fillId="2" borderId="0" xfId="0" applyNumberFormat="1" applyFont="1" applyFill="1" applyAlignment="1">
      <alignment vertical="center"/>
    </xf>
    <xf numFmtId="0" fontId="11" fillId="2" borderId="0" xfId="0" applyFont="1" applyFill="1" applyAlignment="1">
      <alignment vertical="center"/>
    </xf>
    <xf numFmtId="49" fontId="11" fillId="2" borderId="0" xfId="0" applyNumberFormat="1" applyFont="1" applyFill="1" applyAlignment="1">
      <alignment horizontal="justify" vertical="center"/>
    </xf>
    <xf numFmtId="49" fontId="28" fillId="2" borderId="0" xfId="0" applyNumberFormat="1" applyFont="1" applyFill="1" applyAlignment="1">
      <alignment horizontal="center" vertical="center"/>
    </xf>
    <xf numFmtId="49" fontId="28" fillId="2" borderId="0" xfId="0" applyNumberFormat="1" applyFont="1" applyFill="1" applyAlignment="1">
      <alignment horizontal="justify" vertical="center"/>
    </xf>
    <xf numFmtId="0" fontId="28" fillId="2" borderId="0" xfId="0" applyFont="1" applyFill="1" applyAlignment="1">
      <alignment vertical="center"/>
    </xf>
    <xf numFmtId="0" fontId="29" fillId="2" borderId="0" xfId="18" applyNumberFormat="1" applyFont="1" applyFill="1" applyAlignment="1">
      <alignment horizontal="center" vertical="center"/>
    </xf>
    <xf numFmtId="0" fontId="15" fillId="2" borderId="0" xfId="0" applyFont="1" applyFill="1" applyAlignment="1">
      <alignment vertical="center"/>
    </xf>
    <xf numFmtId="0" fontId="27" fillId="2" borderId="0" xfId="18" applyFont="1" applyFill="1" applyAlignment="1">
      <alignment vertical="center"/>
    </xf>
    <xf numFmtId="49" fontId="10" fillId="2" borderId="0" xfId="18" applyNumberFormat="1" applyFont="1" applyFill="1" applyAlignment="1">
      <alignment horizontal="center" vertical="center"/>
    </xf>
    <xf numFmtId="0" fontId="10" fillId="2" borderId="0" xfId="18" applyFont="1" applyFill="1" applyAlignment="1">
      <alignment horizontal="center" vertical="center"/>
    </xf>
    <xf numFmtId="49" fontId="11" fillId="2" borderId="0" xfId="0" applyNumberFormat="1" applyFont="1" applyFill="1" applyAlignment="1">
      <alignment horizontal="center" vertical="center"/>
    </xf>
    <xf numFmtId="49" fontId="15" fillId="2" borderId="0" xfId="0" applyNumberFormat="1" applyFont="1" applyFill="1" applyAlignment="1">
      <alignment horizontal="justify" vertical="center"/>
    </xf>
    <xf numFmtId="3" fontId="10" fillId="2" borderId="0" xfId="0" applyNumberFormat="1" applyFont="1" applyFill="1" applyBorder="1" applyAlignment="1">
      <alignment horizontal="right" vertical="center"/>
    </xf>
    <xf numFmtId="167" fontId="11" fillId="2" borderId="0" xfId="9" applyNumberFormat="1" applyFont="1" applyFill="1" applyAlignment="1">
      <alignment horizontal="center" vertical="center" wrapText="1"/>
    </xf>
    <xf numFmtId="0" fontId="15" fillId="0" borderId="0" xfId="0" applyFont="1" applyFill="1" applyAlignment="1">
      <alignment vertical="center"/>
    </xf>
    <xf numFmtId="49" fontId="17" fillId="0" borderId="0" xfId="0" applyNumberFormat="1" applyFont="1" applyFill="1" applyAlignment="1">
      <alignment horizontal="left" vertical="center"/>
    </xf>
    <xf numFmtId="49" fontId="17" fillId="0" borderId="0" xfId="0" applyNumberFormat="1" applyFont="1" applyFill="1" applyAlignment="1">
      <alignment horizontal="justify" vertical="center"/>
    </xf>
    <xf numFmtId="0" fontId="15" fillId="0" borderId="0" xfId="0" applyFont="1" applyFill="1" applyAlignment="1">
      <alignment horizontal="right" vertical="center" wrapText="1"/>
    </xf>
    <xf numFmtId="49" fontId="15" fillId="0" borderId="0" xfId="0" applyNumberFormat="1" applyFont="1" applyFill="1" applyAlignment="1">
      <alignment horizontal="center" vertical="center"/>
    </xf>
    <xf numFmtId="49" fontId="15" fillId="0" borderId="0" xfId="0" applyNumberFormat="1" applyFont="1" applyFill="1" applyAlignment="1">
      <alignment vertical="center"/>
    </xf>
    <xf numFmtId="49" fontId="16" fillId="2" borderId="0" xfId="0" applyNumberFormat="1" applyFont="1" applyFill="1" applyAlignment="1">
      <alignment vertical="center"/>
    </xf>
    <xf numFmtId="0" fontId="16" fillId="2" borderId="0" xfId="0" applyFont="1" applyFill="1" applyAlignment="1">
      <alignment vertical="center"/>
    </xf>
    <xf numFmtId="49" fontId="30" fillId="2" borderId="0" xfId="0" applyNumberFormat="1" applyFont="1" applyFill="1" applyAlignment="1">
      <alignment horizontal="center" vertical="center"/>
    </xf>
    <xf numFmtId="49" fontId="30" fillId="2" borderId="0" xfId="0" applyNumberFormat="1" applyFont="1" applyFill="1" applyAlignment="1">
      <alignment horizontal="justify" vertical="center"/>
    </xf>
    <xf numFmtId="0" fontId="30" fillId="2" borderId="0" xfId="0" applyFont="1" applyFill="1" applyAlignment="1">
      <alignment vertical="center"/>
    </xf>
    <xf numFmtId="0" fontId="9" fillId="2" borderId="0" xfId="0" applyFont="1" applyFill="1" applyAlignment="1">
      <alignment vertical="center"/>
    </xf>
    <xf numFmtId="0" fontId="31" fillId="2" borderId="0" xfId="18" applyFont="1" applyFill="1" applyAlignment="1">
      <alignment vertical="center"/>
    </xf>
    <xf numFmtId="49" fontId="24" fillId="2" borderId="0" xfId="18" applyNumberFormat="1" applyFont="1" applyFill="1" applyAlignment="1">
      <alignment horizontal="center" vertical="center"/>
    </xf>
    <xf numFmtId="0" fontId="24" fillId="2" borderId="0" xfId="18" applyFont="1" applyFill="1" applyAlignment="1">
      <alignment horizontal="center" vertical="center"/>
    </xf>
    <xf numFmtId="49" fontId="16" fillId="2" borderId="0" xfId="0" applyNumberFormat="1" applyFont="1" applyFill="1" applyAlignment="1">
      <alignment horizontal="center" vertical="center"/>
    </xf>
    <xf numFmtId="49" fontId="9" fillId="2" borderId="0" xfId="0" applyNumberFormat="1" applyFont="1" applyFill="1" applyAlignment="1">
      <alignment horizontal="justify" vertical="center"/>
    </xf>
    <xf numFmtId="3" fontId="9" fillId="2" borderId="0" xfId="0" applyNumberFormat="1" applyFont="1" applyFill="1" applyBorder="1" applyAlignment="1">
      <alignment vertical="center"/>
    </xf>
    <xf numFmtId="3" fontId="24" fillId="2" borderId="0" xfId="0" applyNumberFormat="1" applyFont="1" applyFill="1" applyBorder="1" applyAlignment="1">
      <alignment horizontal="right" vertical="center"/>
    </xf>
    <xf numFmtId="167" fontId="16" fillId="2" borderId="1" xfId="9" applyNumberFormat="1" applyFont="1" applyFill="1" applyBorder="1" applyAlignment="1">
      <alignment horizontal="center" vertical="center" wrapText="1"/>
    </xf>
    <xf numFmtId="167" fontId="16" fillId="2" borderId="0" xfId="9" applyNumberFormat="1" applyFont="1" applyFill="1" applyAlignment="1">
      <alignment horizontal="center" vertical="center" wrapText="1"/>
    </xf>
    <xf numFmtId="49" fontId="16" fillId="2" borderId="11" xfId="0" applyNumberFormat="1" applyFont="1" applyFill="1" applyBorder="1" applyAlignment="1">
      <alignment horizontal="justify" vertical="center" wrapText="1"/>
    </xf>
    <xf numFmtId="0" fontId="32" fillId="2" borderId="0" xfId="0" applyFont="1" applyFill="1" applyAlignment="1">
      <alignment vertical="center"/>
    </xf>
    <xf numFmtId="0" fontId="9" fillId="0" borderId="0" xfId="0" applyFont="1" applyFill="1" applyAlignment="1">
      <alignment vertical="center"/>
    </xf>
    <xf numFmtId="0" fontId="16" fillId="0" borderId="0" xfId="0" applyFont="1" applyFill="1" applyAlignment="1">
      <alignment vertical="center"/>
    </xf>
    <xf numFmtId="0" fontId="33" fillId="0" borderId="0" xfId="0" applyFont="1" applyFill="1" applyAlignment="1">
      <alignment vertical="center"/>
    </xf>
    <xf numFmtId="0" fontId="24" fillId="0" borderId="0" xfId="0" applyFont="1" applyFill="1" applyAlignment="1">
      <alignment vertical="center"/>
    </xf>
    <xf numFmtId="49" fontId="9" fillId="0" borderId="0" xfId="0" applyNumberFormat="1" applyFont="1" applyFill="1" applyAlignment="1">
      <alignment vertical="center"/>
    </xf>
    <xf numFmtId="169" fontId="34" fillId="2" borderId="0" xfId="1" applyNumberFormat="1" applyFont="1" applyFill="1" applyAlignment="1">
      <alignment vertical="center" wrapText="1"/>
    </xf>
    <xf numFmtId="0" fontId="34" fillId="2" borderId="0" xfId="0" applyFont="1" applyFill="1" applyAlignment="1">
      <alignment vertical="center" wrapText="1"/>
    </xf>
    <xf numFmtId="169" fontId="35" fillId="2" borderId="0" xfId="1" applyNumberFormat="1" applyFont="1" applyFill="1" applyAlignment="1">
      <alignment horizontal="center" vertical="center" wrapText="1"/>
    </xf>
    <xf numFmtId="0" fontId="11" fillId="2" borderId="0" xfId="0" applyFont="1" applyFill="1" applyAlignment="1">
      <alignment horizontal="left" vertical="center" wrapText="1"/>
    </xf>
    <xf numFmtId="49" fontId="11" fillId="2" borderId="0" xfId="0" applyNumberFormat="1" applyFont="1" applyFill="1" applyAlignment="1">
      <alignment horizontal="center" vertical="center" wrapText="1"/>
    </xf>
    <xf numFmtId="49" fontId="15" fillId="2" borderId="0" xfId="0" applyNumberFormat="1" applyFont="1" applyFill="1" applyAlignment="1">
      <alignment horizontal="justify" vertical="center" wrapText="1"/>
    </xf>
    <xf numFmtId="169" fontId="15" fillId="2" borderId="5" xfId="1" applyNumberFormat="1" applyFont="1" applyFill="1" applyBorder="1" applyAlignment="1">
      <alignment vertical="center" wrapText="1"/>
    </xf>
    <xf numFmtId="169" fontId="15" fillId="2" borderId="0" xfId="1" applyNumberFormat="1" applyFont="1" applyFill="1" applyBorder="1" applyAlignment="1">
      <alignment vertical="center" wrapText="1"/>
    </xf>
    <xf numFmtId="167" fontId="11" fillId="2" borderId="1" xfId="9" applyNumberFormat="1" applyFont="1" applyFill="1" applyBorder="1" applyAlignment="1">
      <alignment horizontal="center" vertical="center" wrapText="1"/>
    </xf>
    <xf numFmtId="0" fontId="34" fillId="2" borderId="0" xfId="0" applyFont="1" applyFill="1" applyAlignment="1">
      <alignment vertical="center"/>
    </xf>
    <xf numFmtId="169" fontId="34" fillId="2" borderId="0" xfId="0" applyNumberFormat="1" applyFont="1" applyFill="1" applyAlignment="1">
      <alignment vertical="center" wrapText="1"/>
    </xf>
    <xf numFmtId="0" fontId="34" fillId="2" borderId="0" xfId="0" applyFont="1" applyFill="1" applyAlignment="1">
      <alignment horizontal="center" vertical="center" wrapText="1"/>
    </xf>
    <xf numFmtId="0" fontId="36" fillId="2" borderId="0" xfId="18" applyNumberFormat="1" applyFont="1" applyFill="1" applyAlignment="1">
      <alignment vertical="center" wrapText="1"/>
    </xf>
    <xf numFmtId="0" fontId="34" fillId="2" borderId="0" xfId="0" applyFont="1" applyFill="1"/>
    <xf numFmtId="169" fontId="15" fillId="2" borderId="0" xfId="1" applyNumberFormat="1" applyFont="1" applyFill="1" applyAlignment="1">
      <alignment horizontal="right" vertical="center" wrapText="1"/>
    </xf>
    <xf numFmtId="3" fontId="2" fillId="2" borderId="0" xfId="0" applyNumberFormat="1" applyFont="1" applyFill="1" applyAlignment="1">
      <alignment vertical="center" wrapText="1"/>
    </xf>
    <xf numFmtId="169" fontId="11" fillId="2" borderId="1" xfId="1" applyNumberFormat="1" applyFont="1" applyFill="1" applyBorder="1" applyAlignment="1">
      <alignment horizontal="center" vertical="center" wrapText="1"/>
    </xf>
    <xf numFmtId="49" fontId="37" fillId="2" borderId="0" xfId="1" applyNumberFormat="1" applyFont="1" applyFill="1" applyBorder="1" applyAlignment="1">
      <alignment horizontal="center" vertical="center" wrapText="1"/>
    </xf>
    <xf numFmtId="49" fontId="38" fillId="2" borderId="0" xfId="1" applyNumberFormat="1" applyFont="1" applyFill="1" applyBorder="1" applyAlignment="1">
      <alignment horizontal="center" vertical="center" wrapText="1"/>
    </xf>
    <xf numFmtId="169" fontId="38" fillId="2" borderId="0" xfId="1" applyNumberFormat="1" applyFont="1" applyFill="1" applyBorder="1" applyAlignment="1">
      <alignment horizontal="right" vertical="center" wrapText="1"/>
    </xf>
    <xf numFmtId="169" fontId="34" fillId="2" borderId="0" xfId="1" applyNumberFormat="1" applyFont="1" applyFill="1" applyBorder="1" applyAlignment="1">
      <alignment vertical="center" wrapText="1"/>
    </xf>
    <xf numFmtId="0" fontId="10" fillId="2" borderId="9" xfId="0" applyNumberFormat="1" applyFont="1" applyFill="1" applyBorder="1" applyAlignment="1">
      <alignment horizontal="justify" wrapText="1"/>
    </xf>
    <xf numFmtId="49" fontId="15" fillId="2" borderId="9" xfId="13" applyNumberFormat="1" applyFont="1" applyFill="1" applyBorder="1" applyAlignment="1">
      <alignment horizontal="left" wrapText="1"/>
    </xf>
    <xf numFmtId="0" fontId="15" fillId="2" borderId="9" xfId="0" applyFont="1" applyFill="1" applyBorder="1" applyAlignment="1">
      <alignment horizontal="left" wrapText="1"/>
    </xf>
    <xf numFmtId="0" fontId="15" fillId="2" borderId="9" xfId="0" applyFont="1" applyFill="1" applyBorder="1" applyAlignment="1">
      <alignment wrapText="1"/>
    </xf>
    <xf numFmtId="0" fontId="15" fillId="2" borderId="9" xfId="0" applyNumberFormat="1" applyFont="1" applyFill="1" applyBorder="1" applyAlignment="1">
      <alignment horizontal="justify" wrapText="1"/>
    </xf>
    <xf numFmtId="0" fontId="10" fillId="2" borderId="9" xfId="0" applyFont="1" applyFill="1" applyBorder="1" applyAlignment="1">
      <alignment horizontal="left" wrapText="1"/>
    </xf>
    <xf numFmtId="0" fontId="10" fillId="2" borderId="9" xfId="0" applyFont="1" applyFill="1" applyBorder="1" applyAlignment="1">
      <alignment wrapText="1"/>
    </xf>
    <xf numFmtId="49" fontId="15" fillId="2" borderId="9" xfId="5" applyNumberFormat="1" applyFont="1" applyFill="1" applyBorder="1" applyAlignment="1">
      <alignment horizontal="left" wrapText="1"/>
    </xf>
    <xf numFmtId="49" fontId="10" fillId="2" borderId="9" xfId="13" applyNumberFormat="1" applyFont="1" applyFill="1" applyBorder="1" applyAlignment="1">
      <alignment horizontal="left" wrapText="1"/>
    </xf>
    <xf numFmtId="0" fontId="10" fillId="2" borderId="9" xfId="0" applyFont="1" applyFill="1" applyBorder="1" applyAlignment="1">
      <alignment horizontal="left"/>
    </xf>
    <xf numFmtId="49" fontId="11" fillId="2" borderId="9" xfId="3" applyNumberFormat="1" applyFont="1" applyFill="1" applyBorder="1" applyAlignment="1">
      <alignment horizontal="center" wrapText="1"/>
    </xf>
    <xf numFmtId="4" fontId="15" fillId="2" borderId="9" xfId="0" applyNumberFormat="1" applyFont="1" applyFill="1" applyBorder="1" applyAlignment="1">
      <alignment wrapText="1"/>
    </xf>
    <xf numFmtId="4" fontId="10" fillId="2" borderId="9" xfId="0" applyNumberFormat="1" applyFont="1" applyFill="1" applyBorder="1" applyAlignment="1">
      <alignment wrapText="1"/>
    </xf>
    <xf numFmtId="4" fontId="10" fillId="2" borderId="9" xfId="9" applyNumberFormat="1" applyFont="1" applyFill="1" applyBorder="1" applyAlignment="1">
      <alignment horizontal="right" wrapText="1"/>
    </xf>
    <xf numFmtId="4" fontId="15" fillId="2" borderId="9" xfId="9" applyNumberFormat="1" applyFont="1" applyFill="1" applyBorder="1" applyAlignment="1">
      <alignment wrapText="1"/>
    </xf>
    <xf numFmtId="4" fontId="10" fillId="2" borderId="9" xfId="9" applyNumberFormat="1" applyFont="1" applyFill="1" applyBorder="1" applyAlignment="1">
      <alignment wrapText="1"/>
    </xf>
    <xf numFmtId="49" fontId="15" fillId="2" borderId="9" xfId="1" applyNumberFormat="1" applyFont="1" applyFill="1" applyBorder="1" applyAlignment="1">
      <alignment horizontal="justify" wrapText="1"/>
    </xf>
    <xf numFmtId="49" fontId="10" fillId="2" borderId="9" xfId="1" applyNumberFormat="1" applyFont="1" applyFill="1" applyBorder="1" applyAlignment="1">
      <alignment horizontal="justify" wrapText="1"/>
    </xf>
    <xf numFmtId="49" fontId="15" fillId="2" borderId="9" xfId="1" applyNumberFormat="1" applyFont="1" applyFill="1" applyBorder="1" applyAlignment="1">
      <alignment horizontal="justify" vertical="center" wrapText="1"/>
    </xf>
    <xf numFmtId="0" fontId="11" fillId="2" borderId="9" xfId="0" applyFont="1" applyFill="1" applyBorder="1" applyAlignment="1">
      <alignment horizontal="center"/>
    </xf>
    <xf numFmtId="0" fontId="11" fillId="2" borderId="9" xfId="0" applyFont="1" applyFill="1" applyBorder="1" applyAlignment="1">
      <alignment horizontal="right"/>
    </xf>
    <xf numFmtId="0" fontId="22" fillId="2" borderId="9" xfId="0" applyFont="1" applyFill="1" applyBorder="1" applyAlignment="1">
      <alignment horizontal="left" wrapText="1"/>
    </xf>
    <xf numFmtId="49" fontId="11" fillId="2" borderId="9" xfId="3" applyNumberFormat="1" applyFont="1" applyFill="1" applyBorder="1" applyAlignment="1">
      <alignment horizontal="right" wrapText="1"/>
    </xf>
    <xf numFmtId="0" fontId="15" fillId="2" borderId="9" xfId="0" applyFont="1" applyFill="1" applyBorder="1" applyAlignment="1"/>
    <xf numFmtId="49" fontId="11" fillId="2" borderId="9" xfId="13" applyNumberFormat="1" applyFont="1" applyFill="1" applyBorder="1" applyAlignment="1">
      <alignment horizontal="center" wrapText="1"/>
    </xf>
    <xf numFmtId="49" fontId="11" fillId="2" borderId="9" xfId="0" applyNumberFormat="1" applyFont="1" applyFill="1" applyBorder="1" applyAlignment="1">
      <alignment horizontal="center" wrapText="1"/>
    </xf>
    <xf numFmtId="49" fontId="10" fillId="2" borderId="9" xfId="5" applyNumberFormat="1" applyFont="1" applyFill="1" applyBorder="1" applyAlignment="1">
      <alignment horizontal="justify" wrapText="1"/>
    </xf>
    <xf numFmtId="49" fontId="15" fillId="2" borderId="9" xfId="5" applyNumberFormat="1" applyFont="1" applyFill="1" applyBorder="1" applyAlignment="1">
      <alignment horizontal="justify" wrapText="1"/>
    </xf>
    <xf numFmtId="49" fontId="22" fillId="2" borderId="9" xfId="13" applyNumberFormat="1" applyFont="1" applyFill="1" applyBorder="1" applyAlignment="1">
      <alignment horizontal="left" wrapText="1"/>
    </xf>
    <xf numFmtId="49" fontId="15" fillId="2" borderId="9" xfId="13" applyNumberFormat="1" applyFont="1" applyFill="1" applyBorder="1" applyAlignment="1">
      <alignment horizontal="left" vertical="center" wrapText="1"/>
    </xf>
    <xf numFmtId="0" fontId="11" fillId="2" borderId="9" xfId="5" applyNumberFormat="1" applyFont="1" applyFill="1" applyBorder="1" applyAlignment="1">
      <alignment horizontal="justify" vertical="center"/>
    </xf>
    <xf numFmtId="0" fontId="11" fillId="2" borderId="9" xfId="5" applyNumberFormat="1" applyFont="1" applyFill="1" applyBorder="1" applyAlignment="1">
      <alignment horizontal="justify" wrapText="1"/>
    </xf>
    <xf numFmtId="0" fontId="9" fillId="0" borderId="9" xfId="0" applyFont="1" applyFill="1" applyBorder="1" applyAlignment="1">
      <alignment vertical="center"/>
    </xf>
    <xf numFmtId="0" fontId="9" fillId="0" borderId="10" xfId="0" applyFont="1" applyFill="1" applyBorder="1" applyAlignment="1">
      <alignment vertical="center"/>
    </xf>
    <xf numFmtId="4" fontId="9" fillId="0" borderId="9" xfId="0" applyNumberFormat="1" applyFont="1" applyFill="1" applyBorder="1" applyAlignment="1">
      <alignment vertical="center"/>
    </xf>
    <xf numFmtId="4" fontId="15" fillId="2" borderId="9" xfId="0" applyNumberFormat="1" applyFont="1" applyFill="1" applyBorder="1" applyAlignment="1">
      <alignment vertical="center" wrapText="1"/>
    </xf>
    <xf numFmtId="4" fontId="10" fillId="2" borderId="9" xfId="0" applyNumberFormat="1" applyFont="1" applyFill="1" applyBorder="1" applyAlignment="1">
      <alignment vertical="center" wrapText="1"/>
    </xf>
    <xf numFmtId="4" fontId="10" fillId="2" borderId="9" xfId="9" applyNumberFormat="1" applyFont="1" applyFill="1" applyBorder="1" applyAlignment="1">
      <alignment horizontal="right" vertical="center" wrapText="1"/>
    </xf>
    <xf numFmtId="4" fontId="15" fillId="2" borderId="9" xfId="9" applyNumberFormat="1" applyFont="1" applyFill="1" applyBorder="1" applyAlignment="1">
      <alignment vertical="center" wrapText="1"/>
    </xf>
    <xf numFmtId="4" fontId="10" fillId="2" borderId="9" xfId="9" applyNumberFormat="1" applyFont="1" applyFill="1" applyBorder="1" applyAlignment="1">
      <alignment vertical="center" wrapText="1"/>
    </xf>
    <xf numFmtId="4" fontId="24" fillId="0" borderId="9" xfId="0" applyNumberFormat="1" applyFont="1" applyFill="1" applyBorder="1" applyAlignment="1">
      <alignment vertical="center"/>
    </xf>
    <xf numFmtId="0" fontId="11" fillId="2" borderId="9" xfId="0" applyFont="1" applyFill="1" applyBorder="1" applyAlignment="1">
      <alignment horizontal="center" vertical="center"/>
    </xf>
    <xf numFmtId="0" fontId="15" fillId="2" borderId="9" xfId="0" applyFont="1" applyFill="1" applyBorder="1" applyAlignment="1">
      <alignment horizontal="center" vertical="center"/>
    </xf>
    <xf numFmtId="4" fontId="32" fillId="2" borderId="0" xfId="0" applyNumberFormat="1" applyFont="1" applyFill="1" applyAlignment="1">
      <alignment vertical="center"/>
    </xf>
    <xf numFmtId="49" fontId="16" fillId="0" borderId="8" xfId="0" applyNumberFormat="1" applyFont="1" applyFill="1" applyBorder="1" applyAlignment="1">
      <alignment horizontal="center"/>
    </xf>
    <xf numFmtId="3" fontId="16" fillId="0" borderId="8" xfId="0" applyNumberFormat="1" applyFont="1" applyFill="1" applyBorder="1" applyAlignment="1">
      <alignment horizontal="justify" wrapText="1"/>
    </xf>
    <xf numFmtId="3" fontId="16" fillId="0" borderId="8" xfId="0" applyNumberFormat="1" applyFont="1" applyFill="1" applyBorder="1" applyAlignment="1"/>
    <xf numFmtId="49" fontId="16" fillId="0" borderId="9" xfId="0" applyNumberFormat="1" applyFont="1" applyFill="1" applyBorder="1" applyAlignment="1">
      <alignment horizontal="center"/>
    </xf>
    <xf numFmtId="3" fontId="16" fillId="0" borderId="9" xfId="0" applyNumberFormat="1" applyFont="1" applyFill="1" applyBorder="1" applyAlignment="1"/>
    <xf numFmtId="4" fontId="16" fillId="0" borderId="9" xfId="0" applyNumberFormat="1" applyFont="1" applyFill="1" applyBorder="1" applyAlignment="1"/>
    <xf numFmtId="3" fontId="9" fillId="0" borderId="9" xfId="0" applyNumberFormat="1" applyFont="1" applyFill="1" applyBorder="1" applyAlignment="1"/>
    <xf numFmtId="4" fontId="9" fillId="0" borderId="9" xfId="0" applyNumberFormat="1" applyFont="1" applyFill="1" applyBorder="1" applyAlignment="1"/>
    <xf numFmtId="0" fontId="16" fillId="0" borderId="9" xfId="0" applyFont="1" applyFill="1" applyBorder="1" applyAlignment="1">
      <alignment horizontal="center"/>
    </xf>
    <xf numFmtId="4" fontId="16" fillId="0" borderId="9" xfId="1" applyNumberFormat="1" applyFont="1" applyFill="1" applyBorder="1" applyAlignment="1">
      <alignment horizontal="right"/>
    </xf>
    <xf numFmtId="167" fontId="16" fillId="0" borderId="9" xfId="1" applyNumberFormat="1" applyFont="1" applyFill="1" applyBorder="1" applyAlignment="1">
      <alignment horizontal="right"/>
    </xf>
    <xf numFmtId="49" fontId="9" fillId="0" borderId="9" xfId="0" applyNumberFormat="1" applyFont="1" applyFill="1" applyBorder="1" applyAlignment="1">
      <alignment horizontal="center" vertical="center"/>
    </xf>
    <xf numFmtId="49" fontId="16" fillId="0" borderId="9" xfId="0" applyNumberFormat="1" applyFont="1" applyFill="1" applyBorder="1" applyAlignment="1">
      <alignment horizontal="center" vertical="center"/>
    </xf>
    <xf numFmtId="3" fontId="10" fillId="0" borderId="9" xfId="0" applyNumberFormat="1" applyFont="1" applyBorder="1" applyAlignment="1">
      <alignment horizontal="justify" wrapText="1"/>
    </xf>
    <xf numFmtId="3" fontId="9" fillId="0" borderId="9" xfId="0" applyNumberFormat="1" applyFont="1" applyFill="1" applyBorder="1" applyAlignment="1">
      <alignment vertical="center"/>
    </xf>
    <xf numFmtId="0" fontId="13" fillId="0" borderId="9" xfId="0" applyFont="1" applyBorder="1" applyAlignment="1">
      <alignment horizontal="center" vertical="center" wrapText="1"/>
    </xf>
    <xf numFmtId="0" fontId="13" fillId="0" borderId="9" xfId="0" applyFont="1" applyBorder="1" applyAlignment="1">
      <alignment horizontal="justify" vertical="center" wrapText="1"/>
    </xf>
    <xf numFmtId="4" fontId="13" fillId="0" borderId="9" xfId="0" applyNumberFormat="1" applyFont="1" applyBorder="1" applyAlignment="1">
      <alignment vertical="center" wrapText="1"/>
    </xf>
    <xf numFmtId="0" fontId="14" fillId="0" borderId="9" xfId="0" applyFont="1" applyBorder="1" applyAlignment="1">
      <alignment horizontal="center" vertical="center" wrapText="1"/>
    </xf>
    <xf numFmtId="0" fontId="14" fillId="0" borderId="9" xfId="0" applyFont="1" applyBorder="1" applyAlignment="1">
      <alignment horizontal="justify" vertical="center" wrapText="1"/>
    </xf>
    <xf numFmtId="4" fontId="14" fillId="0" borderId="9" xfId="0" applyNumberFormat="1" applyFont="1" applyBorder="1" applyAlignment="1">
      <alignment vertical="center" wrapText="1"/>
    </xf>
    <xf numFmtId="0" fontId="12" fillId="0" borderId="9" xfId="0" applyFont="1" applyBorder="1" applyAlignment="1">
      <alignment horizontal="justify" vertical="center" wrapText="1"/>
    </xf>
    <xf numFmtId="4" fontId="12" fillId="0" borderId="9" xfId="0" applyNumberFormat="1" applyFont="1" applyBorder="1" applyAlignment="1">
      <alignment vertical="center" wrapText="1"/>
    </xf>
    <xf numFmtId="4" fontId="12" fillId="2" borderId="9" xfId="0" applyNumberFormat="1" applyFont="1" applyFill="1" applyBorder="1" applyAlignment="1">
      <alignment vertical="center" wrapText="1"/>
    </xf>
    <xf numFmtId="3" fontId="16" fillId="0" borderId="9" xfId="0" applyNumberFormat="1" applyFont="1" applyFill="1" applyBorder="1" applyAlignment="1">
      <alignment horizontal="justify" vertical="center" wrapText="1"/>
    </xf>
    <xf numFmtId="4" fontId="16" fillId="0" borderId="9" xfId="1" applyNumberFormat="1" applyFont="1" applyFill="1" applyBorder="1" applyAlignment="1">
      <alignment horizontal="right" vertical="center"/>
    </xf>
    <xf numFmtId="49" fontId="9" fillId="0" borderId="9" xfId="1" applyNumberFormat="1" applyFont="1" applyFill="1" applyBorder="1" applyAlignment="1">
      <alignment horizontal="center" vertical="center"/>
    </xf>
    <xf numFmtId="3" fontId="10" fillId="0" borderId="9" xfId="0" quotePrefix="1" applyNumberFormat="1" applyFont="1" applyBorder="1"/>
    <xf numFmtId="4" fontId="10" fillId="0" borderId="9" xfId="1" applyNumberFormat="1" applyFont="1" applyBorder="1" applyAlignment="1">
      <alignment horizontal="right"/>
    </xf>
    <xf numFmtId="3" fontId="15" fillId="0" borderId="9" xfId="0" applyNumberFormat="1" applyFont="1" applyFill="1" applyBorder="1" applyAlignment="1"/>
    <xf numFmtId="49" fontId="26" fillId="0" borderId="9" xfId="0" applyNumberFormat="1" applyFont="1" applyFill="1" applyBorder="1" applyAlignment="1">
      <alignment horizontal="center"/>
    </xf>
    <xf numFmtId="3" fontId="24" fillId="0" borderId="9" xfId="0" quotePrefix="1" applyNumberFormat="1" applyFont="1" applyFill="1" applyBorder="1" applyAlignment="1"/>
    <xf numFmtId="4" fontId="24" fillId="0" borderId="9" xfId="0" applyNumberFormat="1" applyFont="1" applyFill="1" applyBorder="1" applyAlignment="1"/>
    <xf numFmtId="49" fontId="9" fillId="0" borderId="9" xfId="1" applyNumberFormat="1" applyFont="1" applyFill="1" applyBorder="1" applyAlignment="1">
      <alignment horizontal="center"/>
    </xf>
    <xf numFmtId="49" fontId="15" fillId="0" borderId="9" xfId="0" applyNumberFormat="1" applyFont="1" applyBorder="1" applyAlignment="1">
      <alignment horizontal="center"/>
    </xf>
    <xf numFmtId="3" fontId="15" fillId="0" borderId="9" xfId="0" quotePrefix="1" applyNumberFormat="1" applyFont="1" applyFill="1" applyBorder="1" applyAlignment="1"/>
    <xf numFmtId="4" fontId="15" fillId="0" borderId="9" xfId="1" applyNumberFormat="1" applyFont="1" applyBorder="1" applyAlignment="1">
      <alignment horizontal="right"/>
    </xf>
    <xf numFmtId="3" fontId="9" fillId="0" borderId="9" xfId="0" quotePrefix="1" applyNumberFormat="1" applyFont="1" applyFill="1" applyBorder="1" applyAlignment="1"/>
    <xf numFmtId="3" fontId="9" fillId="0" borderId="9" xfId="0" quotePrefix="1" applyNumberFormat="1" applyFont="1" applyFill="1" applyBorder="1" applyAlignment="1">
      <alignment horizontal="justify" vertical="justify" wrapText="1"/>
    </xf>
    <xf numFmtId="3" fontId="16" fillId="0" borderId="9" xfId="0" applyNumberFormat="1" applyFont="1" applyFill="1" applyBorder="1" applyAlignment="1">
      <alignment horizontal="justify" wrapText="1"/>
    </xf>
    <xf numFmtId="4" fontId="16" fillId="0" borderId="9" xfId="0" applyNumberFormat="1" applyFont="1" applyFill="1" applyBorder="1" applyAlignment="1">
      <alignment vertical="center"/>
    </xf>
    <xf numFmtId="49" fontId="9" fillId="0" borderId="9" xfId="0" applyNumberFormat="1" applyFont="1" applyFill="1" applyBorder="1" applyAlignment="1">
      <alignment horizontal="center"/>
    </xf>
    <xf numFmtId="0" fontId="11" fillId="0" borderId="9" xfId="0" quotePrefix="1" applyFont="1" applyFill="1" applyBorder="1" applyAlignment="1">
      <alignment horizontal="justify" vertical="center" wrapText="1"/>
    </xf>
    <xf numFmtId="4" fontId="11" fillId="2" borderId="9" xfId="0" applyNumberFormat="1" applyFont="1" applyFill="1" applyBorder="1" applyAlignment="1">
      <alignment horizontal="right" vertical="center"/>
    </xf>
    <xf numFmtId="4" fontId="11" fillId="2" borderId="9" xfId="1" applyNumberFormat="1" applyFont="1" applyFill="1" applyBorder="1" applyAlignment="1">
      <alignment vertical="center"/>
    </xf>
    <xf numFmtId="4" fontId="15" fillId="2" borderId="9" xfId="1" applyNumberFormat="1" applyFont="1" applyFill="1" applyBorder="1" applyAlignment="1">
      <alignment vertical="center"/>
    </xf>
    <xf numFmtId="4" fontId="15" fillId="2" borderId="9" xfId="0" applyNumberFormat="1" applyFont="1" applyFill="1" applyBorder="1" applyAlignment="1">
      <alignment horizontal="right" vertical="center"/>
    </xf>
    <xf numFmtId="4" fontId="10" fillId="2" borderId="9" xfId="1" applyNumberFormat="1" applyFont="1" applyFill="1" applyBorder="1" applyAlignment="1">
      <alignment vertical="center"/>
    </xf>
    <xf numFmtId="4" fontId="11" fillId="2" borderId="9" xfId="1" applyNumberFormat="1" applyFont="1" applyFill="1" applyBorder="1" applyAlignment="1">
      <alignment horizontal="right" vertical="center"/>
    </xf>
    <xf numFmtId="4" fontId="10" fillId="2" borderId="9" xfId="0" applyNumberFormat="1" applyFont="1" applyFill="1" applyBorder="1" applyAlignment="1">
      <alignment horizontal="right" vertical="center"/>
    </xf>
    <xf numFmtId="4" fontId="9" fillId="0" borderId="9" xfId="1" applyNumberFormat="1" applyFont="1" applyFill="1" applyBorder="1" applyAlignment="1">
      <alignment horizontal="right"/>
    </xf>
    <xf numFmtId="0" fontId="10" fillId="0" borderId="9" xfId="0" quotePrefix="1" applyFont="1" applyFill="1" applyBorder="1" applyAlignment="1">
      <alignment horizontal="justify" vertical="center" wrapText="1"/>
    </xf>
    <xf numFmtId="4" fontId="10" fillId="2" borderId="9" xfId="1" applyNumberFormat="1" applyFont="1" applyFill="1" applyBorder="1" applyAlignment="1">
      <alignment horizontal="right" vertical="center"/>
    </xf>
    <xf numFmtId="0" fontId="39" fillId="0" borderId="9" xfId="5" applyFont="1" applyFill="1" applyBorder="1" applyAlignment="1">
      <alignment horizontal="justify" vertical="center" wrapText="1"/>
    </xf>
    <xf numFmtId="170" fontId="15" fillId="2" borderId="9" xfId="0" applyNumberFormat="1" applyFont="1" applyFill="1" applyBorder="1" applyAlignment="1">
      <alignment horizontal="right" vertical="center"/>
    </xf>
    <xf numFmtId="0" fontId="9" fillId="0" borderId="9" xfId="0" quotePrefix="1" applyFont="1" applyBorder="1" applyAlignment="1">
      <alignment vertical="center" wrapText="1"/>
    </xf>
    <xf numFmtId="0" fontId="11" fillId="0" borderId="9" xfId="11" quotePrefix="1" applyNumberFormat="1" applyFont="1" applyFill="1" applyBorder="1" applyAlignment="1">
      <alignment horizontal="justify" vertical="center" wrapText="1"/>
    </xf>
    <xf numFmtId="4" fontId="15" fillId="2" borderId="9" xfId="1" applyNumberFormat="1" applyFont="1" applyFill="1" applyBorder="1" applyAlignment="1">
      <alignment horizontal="right" vertical="center"/>
    </xf>
    <xf numFmtId="0" fontId="11" fillId="2" borderId="9" xfId="5" quotePrefix="1" applyNumberFormat="1" applyFont="1" applyFill="1" applyBorder="1" applyAlignment="1">
      <alignment horizontal="justify" vertical="center" wrapText="1"/>
    </xf>
    <xf numFmtId="0" fontId="11" fillId="2" borderId="9" xfId="0" quotePrefix="1" applyNumberFormat="1" applyFont="1" applyFill="1" applyBorder="1" applyAlignment="1">
      <alignment horizontal="justify" vertical="center" wrapText="1"/>
    </xf>
    <xf numFmtId="49" fontId="16" fillId="0" borderId="9" xfId="0" applyNumberFormat="1" applyFont="1" applyFill="1" applyBorder="1" applyAlignment="1">
      <alignment vertical="center"/>
    </xf>
    <xf numFmtId="49" fontId="15" fillId="2" borderId="10" xfId="0" applyNumberFormat="1" applyFont="1" applyFill="1" applyBorder="1" applyAlignment="1">
      <alignment horizontal="center" vertical="top" wrapText="1"/>
    </xf>
    <xf numFmtId="49" fontId="11" fillId="0" borderId="10" xfId="0" applyNumberFormat="1" applyFont="1" applyFill="1" applyBorder="1" applyAlignment="1">
      <alignment horizontal="justify" vertical="center" wrapText="1"/>
    </xf>
    <xf numFmtId="166" fontId="15" fillId="0" borderId="10" xfId="0" applyNumberFormat="1" applyFont="1" applyFill="1" applyBorder="1" applyAlignment="1">
      <alignment vertical="center" wrapText="1"/>
    </xf>
    <xf numFmtId="49" fontId="15" fillId="0" borderId="10" xfId="0" applyNumberFormat="1" applyFont="1" applyFill="1" applyBorder="1" applyAlignment="1">
      <alignment horizontal="center" vertical="top"/>
    </xf>
    <xf numFmtId="166" fontId="16" fillId="2" borderId="8" xfId="0" applyNumberFormat="1" applyFont="1" applyFill="1" applyBorder="1" applyAlignment="1">
      <alignment vertical="center" wrapText="1"/>
    </xf>
    <xf numFmtId="0" fontId="16" fillId="2" borderId="8" xfId="0" applyFont="1" applyFill="1" applyBorder="1" applyAlignment="1">
      <alignment vertical="center"/>
    </xf>
    <xf numFmtId="0" fontId="16" fillId="2" borderId="9" xfId="0" applyFont="1" applyFill="1" applyBorder="1" applyAlignment="1">
      <alignment vertical="center"/>
    </xf>
    <xf numFmtId="4" fontId="16" fillId="2" borderId="9" xfId="0" applyNumberFormat="1" applyFont="1" applyFill="1" applyBorder="1" applyAlignment="1">
      <alignment vertical="center" wrapText="1"/>
    </xf>
    <xf numFmtId="4" fontId="9" fillId="2" borderId="9" xfId="0" applyNumberFormat="1" applyFont="1" applyFill="1" applyBorder="1" applyAlignment="1">
      <alignment vertical="center" wrapText="1"/>
    </xf>
    <xf numFmtId="0" fontId="9" fillId="2" borderId="9" xfId="0" applyFont="1" applyFill="1" applyBorder="1" applyAlignment="1">
      <alignment vertical="center"/>
    </xf>
    <xf numFmtId="4" fontId="21" fillId="2" borderId="9" xfId="0" applyNumberFormat="1" applyFont="1" applyFill="1" applyBorder="1" applyAlignment="1">
      <alignment vertical="center" wrapText="1"/>
    </xf>
    <xf numFmtId="4" fontId="9" fillId="0" borderId="9" xfId="0" applyNumberFormat="1" applyFont="1" applyFill="1" applyBorder="1" applyAlignment="1">
      <alignment horizontal="center" vertical="center"/>
    </xf>
    <xf numFmtId="3" fontId="9" fillId="0" borderId="9" xfId="0" applyNumberFormat="1" applyFont="1" applyFill="1" applyBorder="1" applyAlignment="1">
      <alignment wrapText="1"/>
    </xf>
    <xf numFmtId="4" fontId="15" fillId="0" borderId="9" xfId="1" applyNumberFormat="1" applyFont="1" applyBorder="1" applyAlignment="1">
      <alignment horizontal="right" vertical="center"/>
    </xf>
    <xf numFmtId="4" fontId="16" fillId="0" borderId="9" xfId="0" applyNumberFormat="1" applyFont="1" applyFill="1" applyBorder="1" applyAlignment="1">
      <alignment vertical="center" wrapText="1"/>
    </xf>
    <xf numFmtId="49" fontId="9" fillId="0" borderId="9" xfId="0" applyNumberFormat="1" applyFont="1" applyFill="1" applyBorder="1" applyAlignment="1">
      <alignment horizontal="center" vertical="top"/>
    </xf>
    <xf numFmtId="49" fontId="24" fillId="0" borderId="9" xfId="0" applyNumberFormat="1" applyFont="1" applyFill="1" applyBorder="1" applyAlignment="1">
      <alignment horizontal="center" vertical="top"/>
    </xf>
    <xf numFmtId="4" fontId="9" fillId="0" borderId="9" xfId="1" applyNumberFormat="1" applyFont="1" applyFill="1" applyBorder="1" applyAlignment="1">
      <alignment horizontal="right" vertical="center"/>
    </xf>
    <xf numFmtId="4" fontId="9" fillId="0" borderId="9" xfId="1" applyNumberFormat="1" applyFont="1" applyFill="1" applyBorder="1" applyAlignment="1">
      <alignment horizontal="center" vertical="center"/>
    </xf>
    <xf numFmtId="3" fontId="10" fillId="2" borderId="9" xfId="0" applyNumberFormat="1" applyFont="1" applyFill="1" applyBorder="1" applyAlignment="1">
      <alignment horizontal="justify" wrapText="1"/>
    </xf>
    <xf numFmtId="3" fontId="10" fillId="2" borderId="9" xfId="0" quotePrefix="1" applyNumberFormat="1" applyFont="1" applyFill="1" applyBorder="1"/>
    <xf numFmtId="4" fontId="10" fillId="2" borderId="9" xfId="0" applyNumberFormat="1" applyFont="1" applyFill="1" applyBorder="1" applyAlignment="1">
      <alignment vertical="center"/>
    </xf>
    <xf numFmtId="49" fontId="15" fillId="2" borderId="9" xfId="0" applyNumberFormat="1" applyFont="1" applyFill="1" applyBorder="1" applyAlignment="1">
      <alignment horizontal="center"/>
    </xf>
    <xf numFmtId="3" fontId="15" fillId="2" borderId="9" xfId="0" quotePrefix="1" applyNumberFormat="1" applyFont="1" applyFill="1" applyBorder="1" applyAlignment="1"/>
    <xf numFmtId="4" fontId="15" fillId="2" borderId="9" xfId="0" applyNumberFormat="1" applyFont="1" applyFill="1" applyBorder="1" applyAlignment="1">
      <alignment vertical="center"/>
    </xf>
    <xf numFmtId="0" fontId="11" fillId="2" borderId="9" xfId="0" quotePrefix="1" applyFont="1" applyFill="1" applyBorder="1" applyAlignment="1">
      <alignment horizontal="justify" vertical="center" wrapText="1"/>
    </xf>
    <xf numFmtId="0" fontId="10" fillId="2" borderId="9" xfId="0" quotePrefix="1" applyFont="1" applyFill="1" applyBorder="1" applyAlignment="1">
      <alignment horizontal="justify" vertical="center" wrapText="1"/>
    </xf>
    <xf numFmtId="49" fontId="15" fillId="2" borderId="9" xfId="0" applyNumberFormat="1" applyFont="1" applyFill="1" applyBorder="1" applyAlignment="1">
      <alignment horizontal="justify" vertical="center" wrapText="1"/>
    </xf>
    <xf numFmtId="0" fontId="11" fillId="2" borderId="9" xfId="11" quotePrefix="1" applyNumberFormat="1" applyFont="1" applyFill="1" applyBorder="1" applyAlignment="1">
      <alignment horizontal="justify" vertical="center" wrapText="1"/>
    </xf>
    <xf numFmtId="49" fontId="11" fillId="2" borderId="10" xfId="0" applyNumberFormat="1" applyFont="1" applyFill="1" applyBorder="1" applyAlignment="1">
      <alignment horizontal="justify" vertical="center" wrapText="1"/>
    </xf>
    <xf numFmtId="166" fontId="15" fillId="2" borderId="10" xfId="0" applyNumberFormat="1" applyFont="1" applyFill="1" applyBorder="1" applyAlignment="1">
      <alignment vertical="center" wrapText="1"/>
    </xf>
    <xf numFmtId="49" fontId="15" fillId="2" borderId="10" xfId="0" applyNumberFormat="1" applyFont="1" applyFill="1" applyBorder="1" applyAlignment="1">
      <alignment horizontal="center" vertical="top"/>
    </xf>
    <xf numFmtId="49" fontId="11" fillId="2" borderId="8" xfId="0" applyNumberFormat="1" applyFont="1" applyFill="1" applyBorder="1" applyAlignment="1">
      <alignment horizontal="center"/>
    </xf>
    <xf numFmtId="3" fontId="11" fillId="2" borderId="8" xfId="0" applyNumberFormat="1" applyFont="1" applyFill="1" applyBorder="1" applyAlignment="1">
      <alignment horizontal="justify" wrapText="1"/>
    </xf>
    <xf numFmtId="3" fontId="11" fillId="2" borderId="8" xfId="0" applyNumberFormat="1" applyFont="1" applyFill="1" applyBorder="1" applyAlignment="1"/>
    <xf numFmtId="166" fontId="11" fillId="2" borderId="8" xfId="0" applyNumberFormat="1" applyFont="1" applyFill="1" applyBorder="1" applyAlignment="1">
      <alignment vertical="center" wrapText="1"/>
    </xf>
    <xf numFmtId="0" fontId="11" fillId="2" borderId="8" xfId="0" applyFont="1" applyFill="1" applyBorder="1" applyAlignment="1">
      <alignment vertical="center"/>
    </xf>
    <xf numFmtId="49" fontId="11" fillId="2" borderId="9" xfId="0" applyNumberFormat="1" applyFont="1" applyFill="1" applyBorder="1" applyAlignment="1">
      <alignment horizontal="center"/>
    </xf>
    <xf numFmtId="3" fontId="11" fillId="2" borderId="9" xfId="0" applyNumberFormat="1" applyFont="1" applyFill="1" applyBorder="1" applyAlignment="1"/>
    <xf numFmtId="4" fontId="11" fillId="2" borderId="9" xfId="0" applyNumberFormat="1" applyFont="1" applyFill="1" applyBorder="1" applyAlignment="1">
      <alignment vertical="center"/>
    </xf>
    <xf numFmtId="0" fontId="11" fillId="2" borderId="9" xfId="0" applyFont="1" applyFill="1" applyBorder="1" applyAlignment="1">
      <alignment vertical="center"/>
    </xf>
    <xf numFmtId="3" fontId="15" fillId="2" borderId="9" xfId="0" applyNumberFormat="1" applyFont="1" applyFill="1" applyBorder="1" applyAlignment="1"/>
    <xf numFmtId="4" fontId="11" fillId="2" borderId="9" xfId="0" applyNumberFormat="1" applyFont="1" applyFill="1" applyBorder="1" applyAlignment="1">
      <alignment vertical="center" wrapText="1"/>
    </xf>
    <xf numFmtId="0" fontId="15" fillId="2" borderId="9" xfId="0" applyFont="1" applyFill="1" applyBorder="1" applyAlignment="1">
      <alignment vertical="center"/>
    </xf>
    <xf numFmtId="49" fontId="11" fillId="2" borderId="9" xfId="0" applyNumberFormat="1" applyFont="1" applyFill="1" applyBorder="1" applyAlignment="1">
      <alignment horizontal="center" vertical="center"/>
    </xf>
    <xf numFmtId="0" fontId="11" fillId="2" borderId="9" xfId="0" applyFont="1" applyFill="1" applyBorder="1" applyAlignment="1">
      <alignment horizontal="center" vertical="center" wrapText="1"/>
    </xf>
    <xf numFmtId="0" fontId="15" fillId="2" borderId="9" xfId="0" applyFont="1" applyFill="1" applyBorder="1" applyAlignment="1">
      <alignment horizontal="center" vertical="center" wrapText="1"/>
    </xf>
    <xf numFmtId="4" fontId="15" fillId="2" borderId="9" xfId="0" applyNumberFormat="1" applyFont="1" applyFill="1" applyBorder="1" applyAlignment="1">
      <alignment horizontal="center" vertical="center"/>
    </xf>
    <xf numFmtId="3" fontId="15" fillId="2" borderId="9" xfId="0" applyNumberFormat="1" applyFont="1" applyFill="1" applyBorder="1" applyAlignment="1">
      <alignment wrapText="1"/>
    </xf>
    <xf numFmtId="4" fontId="11" fillId="2" borderId="9" xfId="0" applyNumberFormat="1" applyFont="1" applyFill="1" applyBorder="1" applyAlignment="1"/>
    <xf numFmtId="3" fontId="11" fillId="2" borderId="9" xfId="0" applyNumberFormat="1" applyFont="1" applyFill="1" applyBorder="1" applyAlignment="1">
      <alignment horizontal="justify" vertical="center" wrapText="1"/>
    </xf>
    <xf numFmtId="49" fontId="22" fillId="2" borderId="9" xfId="0" applyNumberFormat="1" applyFont="1" applyFill="1" applyBorder="1" applyAlignment="1">
      <alignment horizontal="center"/>
    </xf>
    <xf numFmtId="3" fontId="10" fillId="2" borderId="9" xfId="0" quotePrefix="1" applyNumberFormat="1" applyFont="1" applyFill="1" applyBorder="1" applyAlignment="1">
      <alignment wrapText="1"/>
    </xf>
    <xf numFmtId="3" fontId="15" fillId="2" borderId="9" xfId="0" quotePrefix="1" applyNumberFormat="1" applyFont="1" applyFill="1" applyBorder="1" applyAlignment="1">
      <alignment horizontal="justify" vertical="justify" wrapText="1"/>
    </xf>
    <xf numFmtId="3" fontId="11" fillId="2" borderId="9" xfId="0" applyNumberFormat="1" applyFont="1" applyFill="1" applyBorder="1" applyAlignment="1">
      <alignment horizontal="justify" wrapText="1"/>
    </xf>
    <xf numFmtId="49" fontId="15" fillId="2" borderId="9" xfId="0" applyNumberFormat="1" applyFont="1" applyFill="1" applyBorder="1" applyAlignment="1">
      <alignment horizontal="center" vertical="top"/>
    </xf>
    <xf numFmtId="49" fontId="10" fillId="2" borderId="9" xfId="0" applyNumberFormat="1" applyFont="1" applyFill="1" applyBorder="1" applyAlignment="1">
      <alignment horizontal="center" vertical="top"/>
    </xf>
    <xf numFmtId="0" fontId="10" fillId="2" borderId="9" xfId="5" applyFont="1" applyFill="1" applyBorder="1" applyAlignment="1">
      <alignment horizontal="justify" vertical="center" wrapText="1"/>
    </xf>
    <xf numFmtId="4" fontId="15" fillId="2" borderId="9" xfId="1" applyNumberFormat="1" applyFont="1" applyFill="1" applyBorder="1" applyAlignment="1">
      <alignment horizontal="center" vertical="center"/>
    </xf>
    <xf numFmtId="0" fontId="15" fillId="2" borderId="9" xfId="0" quotePrefix="1" applyFont="1" applyFill="1" applyBorder="1" applyAlignment="1">
      <alignment vertical="center" wrapText="1"/>
    </xf>
    <xf numFmtId="49" fontId="11" fillId="2" borderId="9" xfId="0" applyNumberFormat="1" applyFont="1" applyFill="1" applyBorder="1" applyAlignment="1">
      <alignment vertical="center"/>
    </xf>
    <xf numFmtId="4" fontId="10" fillId="2" borderId="9" xfId="0" applyNumberFormat="1" applyFont="1" applyFill="1" applyBorder="1" applyAlignment="1"/>
    <xf numFmtId="4" fontId="15" fillId="2" borderId="9" xfId="0" applyNumberFormat="1" applyFont="1" applyFill="1" applyBorder="1" applyAlignment="1"/>
    <xf numFmtId="0" fontId="15" fillId="2" borderId="10" xfId="0" applyFont="1" applyFill="1" applyBorder="1" applyAlignment="1">
      <alignment vertical="center"/>
    </xf>
    <xf numFmtId="49" fontId="11" fillId="2" borderId="8" xfId="0" applyNumberFormat="1" applyFont="1" applyFill="1" applyBorder="1" applyAlignment="1">
      <alignment vertical="center" wrapText="1"/>
    </xf>
    <xf numFmtId="49" fontId="11" fillId="2" borderId="8" xfId="0" applyNumberFormat="1" applyFont="1" applyFill="1" applyBorder="1" applyAlignment="1">
      <alignment horizontal="center" vertical="center" wrapText="1"/>
    </xf>
    <xf numFmtId="169" fontId="11" fillId="2" borderId="8" xfId="1" applyNumberFormat="1" applyFont="1" applyFill="1" applyBorder="1" applyAlignment="1">
      <alignment horizontal="right" vertical="center" wrapText="1"/>
    </xf>
    <xf numFmtId="169" fontId="34" fillId="2" borderId="8" xfId="1" applyNumberFormat="1" applyFont="1" applyFill="1" applyBorder="1" applyAlignment="1">
      <alignment vertical="center" wrapText="1"/>
    </xf>
    <xf numFmtId="49" fontId="11" fillId="2" borderId="9" xfId="0" applyNumberFormat="1" applyFont="1" applyFill="1" applyBorder="1" applyAlignment="1">
      <alignment horizontal="justify" vertical="center" wrapText="1"/>
    </xf>
    <xf numFmtId="169" fontId="11" fillId="2" borderId="9" xfId="1" applyNumberFormat="1" applyFont="1" applyFill="1" applyBorder="1" applyAlignment="1">
      <alignment horizontal="right" vertical="center" wrapText="1"/>
    </xf>
    <xf numFmtId="169" fontId="34" fillId="2" borderId="9" xfId="1" applyNumberFormat="1" applyFont="1" applyFill="1" applyBorder="1" applyAlignment="1">
      <alignment vertical="center" wrapText="1"/>
    </xf>
    <xf numFmtId="49" fontId="11" fillId="2" borderId="9" xfId="18" applyNumberFormat="1" applyFont="1" applyFill="1" applyBorder="1" applyAlignment="1">
      <alignment horizontal="justify" vertical="center" wrapText="1"/>
    </xf>
    <xf numFmtId="169" fontId="15" fillId="2" borderId="9" xfId="1" applyNumberFormat="1" applyFont="1" applyFill="1" applyBorder="1" applyAlignment="1">
      <alignment horizontal="right" vertical="center" wrapText="1"/>
    </xf>
    <xf numFmtId="49" fontId="15" fillId="2" borderId="9" xfId="18" applyNumberFormat="1" applyFont="1" applyFill="1" applyBorder="1" applyAlignment="1">
      <alignment horizontal="justify" vertical="center" wrapText="1"/>
    </xf>
    <xf numFmtId="4" fontId="15" fillId="2" borderId="9" xfId="1" applyNumberFormat="1" applyFont="1" applyFill="1" applyBorder="1" applyAlignment="1">
      <alignment horizontal="right" vertical="center" wrapText="1"/>
    </xf>
    <xf numFmtId="43" fontId="15" fillId="2" borderId="9" xfId="1" applyFont="1" applyFill="1" applyBorder="1" applyAlignment="1">
      <alignment horizontal="right" vertical="center" wrapText="1"/>
    </xf>
    <xf numFmtId="49" fontId="15" fillId="2" borderId="9" xfId="3" applyNumberFormat="1" applyFont="1" applyFill="1" applyBorder="1" applyAlignment="1">
      <alignment horizontal="justify" vertical="center" wrapText="1"/>
    </xf>
    <xf numFmtId="167" fontId="15" fillId="2" borderId="9" xfId="3" applyNumberFormat="1" applyFont="1" applyFill="1" applyBorder="1" applyAlignment="1">
      <alignment horizontal="center" vertical="center" wrapText="1"/>
    </xf>
    <xf numFmtId="169" fontId="15" fillId="2" borderId="9" xfId="1" applyNumberFormat="1" applyFont="1" applyFill="1" applyBorder="1" applyAlignment="1">
      <alignment vertical="center" wrapText="1"/>
    </xf>
    <xf numFmtId="49" fontId="10" fillId="2" borderId="9" xfId="3" applyNumberFormat="1" applyFont="1" applyFill="1" applyBorder="1" applyAlignment="1">
      <alignment horizontal="justify" vertical="center" wrapText="1"/>
    </xf>
    <xf numFmtId="0" fontId="10" fillId="2" borderId="9" xfId="0" applyFont="1" applyFill="1" applyBorder="1" applyAlignment="1">
      <alignment horizontal="center" vertical="center" wrapText="1"/>
    </xf>
    <xf numFmtId="169" fontId="10" fillId="2" borderId="9" xfId="1" applyNumberFormat="1" applyFont="1" applyFill="1" applyBorder="1" applyAlignment="1">
      <alignment horizontal="right" vertical="center" wrapText="1"/>
    </xf>
    <xf numFmtId="169" fontId="10" fillId="2" borderId="9" xfId="1" applyNumberFormat="1" applyFont="1" applyFill="1" applyBorder="1" applyAlignment="1">
      <alignment vertical="center" wrapText="1"/>
    </xf>
    <xf numFmtId="49" fontId="11" fillId="2" borderId="9" xfId="3" applyNumberFormat="1" applyFont="1" applyFill="1" applyBorder="1" applyAlignment="1">
      <alignment horizontal="justify" vertical="center" wrapText="1"/>
    </xf>
    <xf numFmtId="169" fontId="11" fillId="2" borderId="9" xfId="1" applyNumberFormat="1" applyFont="1" applyFill="1" applyBorder="1" applyAlignment="1">
      <alignment vertical="center" wrapText="1"/>
    </xf>
    <xf numFmtId="49" fontId="11" fillId="2" borderId="10" xfId="1" applyNumberFormat="1" applyFont="1" applyFill="1" applyBorder="1" applyAlignment="1">
      <alignment horizontal="center" vertical="center" wrapText="1"/>
    </xf>
    <xf numFmtId="49" fontId="15" fillId="2" borderId="10" xfId="0" applyNumberFormat="1" applyFont="1" applyFill="1" applyBorder="1" applyAlignment="1">
      <alignment horizontal="justify" vertical="center" wrapText="1"/>
    </xf>
    <xf numFmtId="169" fontId="15" fillId="2" borderId="10" xfId="1" applyNumberFormat="1" applyFont="1" applyFill="1" applyBorder="1" applyAlignment="1">
      <alignment horizontal="right" vertical="center" wrapText="1"/>
    </xf>
    <xf numFmtId="169" fontId="15" fillId="2" borderId="10" xfId="1" applyNumberFormat="1" applyFont="1" applyFill="1" applyBorder="1" applyAlignment="1">
      <alignment horizontal="justify" vertical="center" wrapText="1"/>
    </xf>
    <xf numFmtId="169" fontId="34" fillId="2" borderId="10" xfId="1" applyNumberFormat="1" applyFont="1" applyFill="1" applyBorder="1" applyAlignment="1">
      <alignment vertical="center" wrapText="1"/>
    </xf>
    <xf numFmtId="3" fontId="16" fillId="0" borderId="9" xfId="0" applyNumberFormat="1" applyFont="1" applyFill="1" applyBorder="1" applyAlignment="1">
      <alignment horizontal="center" vertical="center"/>
    </xf>
    <xf numFmtId="3" fontId="15" fillId="2" borderId="9" xfId="0" applyNumberFormat="1" applyFont="1" applyFill="1" applyBorder="1" applyAlignment="1">
      <alignment vertical="center" wrapText="1"/>
    </xf>
    <xf numFmtId="167" fontId="11" fillId="2" borderId="9" xfId="3" applyNumberFormat="1" applyFont="1" applyFill="1" applyBorder="1" applyAlignment="1">
      <alignment horizontal="center" vertical="center" wrapText="1"/>
    </xf>
    <xf numFmtId="3" fontId="11" fillId="2" borderId="9" xfId="0" applyNumberFormat="1" applyFont="1" applyFill="1" applyBorder="1" applyAlignment="1">
      <alignment vertical="center" wrapText="1"/>
    </xf>
    <xf numFmtId="3" fontId="16" fillId="0" borderId="9" xfId="0" applyNumberFormat="1" applyFont="1" applyFill="1" applyBorder="1" applyAlignment="1">
      <alignment horizontal="center" vertical="center" wrapText="1"/>
    </xf>
    <xf numFmtId="3" fontId="16" fillId="0" borderId="9" xfId="0" applyNumberFormat="1" applyFont="1" applyFill="1" applyBorder="1" applyAlignment="1">
      <alignment horizontal="center" wrapText="1"/>
    </xf>
    <xf numFmtId="49" fontId="38" fillId="2" borderId="8" xfId="0" applyNumberFormat="1" applyFont="1" applyFill="1" applyBorder="1" applyAlignment="1">
      <alignment horizontal="center" vertical="center" wrapText="1"/>
    </xf>
    <xf numFmtId="49" fontId="15" fillId="2" borderId="8" xfId="3" applyNumberFormat="1" applyFont="1" applyFill="1" applyBorder="1" applyAlignment="1">
      <alignment horizontal="justify" vertical="center" wrapText="1"/>
    </xf>
    <xf numFmtId="169" fontId="38" fillId="2" borderId="8" xfId="1" applyNumberFormat="1" applyFont="1" applyFill="1" applyBorder="1" applyAlignment="1">
      <alignment horizontal="right" vertical="center" wrapText="1"/>
    </xf>
    <xf numFmtId="49" fontId="38" fillId="2" borderId="9" xfId="0" applyNumberFormat="1" applyFont="1" applyFill="1" applyBorder="1" applyAlignment="1">
      <alignment horizontal="center" vertical="center" wrapText="1"/>
    </xf>
    <xf numFmtId="49" fontId="10" fillId="2" borderId="9" xfId="1" applyNumberFormat="1" applyFont="1" applyFill="1" applyBorder="1" applyAlignment="1">
      <alignment horizontal="justify" vertical="center" wrapText="1"/>
    </xf>
    <xf numFmtId="169" fontId="38" fillId="2" borderId="9" xfId="1" applyNumberFormat="1" applyFont="1" applyFill="1" applyBorder="1" applyAlignment="1">
      <alignment horizontal="right" vertical="center" wrapText="1"/>
    </xf>
    <xf numFmtId="49" fontId="37" fillId="2" borderId="10" xfId="1" applyNumberFormat="1" applyFont="1" applyFill="1" applyBorder="1" applyAlignment="1">
      <alignment horizontal="center" vertical="center" wrapText="1"/>
    </xf>
    <xf numFmtId="49" fontId="38" fillId="2" borderId="10" xfId="1" applyNumberFormat="1" applyFont="1" applyFill="1" applyBorder="1" applyAlignment="1">
      <alignment vertical="center" wrapText="1"/>
    </xf>
    <xf numFmtId="169" fontId="38" fillId="2" borderId="10" xfId="1" applyNumberFormat="1" applyFont="1" applyFill="1" applyBorder="1" applyAlignment="1">
      <alignment horizontal="right" vertical="center" wrapText="1"/>
    </xf>
    <xf numFmtId="0" fontId="24" fillId="0" borderId="0" xfId="0" applyFont="1"/>
    <xf numFmtId="0" fontId="24" fillId="0" borderId="0" xfId="0" applyFont="1" applyAlignment="1">
      <alignment horizontal="right" vertical="center"/>
    </xf>
    <xf numFmtId="0" fontId="40" fillId="0" borderId="0" xfId="0" applyFont="1"/>
    <xf numFmtId="169" fontId="35" fillId="2" borderId="0" xfId="1" applyNumberFormat="1" applyFont="1" applyFill="1" applyAlignment="1">
      <alignment vertical="center" wrapText="1"/>
    </xf>
    <xf numFmtId="171" fontId="15" fillId="0" borderId="0" xfId="0" applyNumberFormat="1" applyFont="1" applyFill="1" applyAlignment="1">
      <alignment horizontal="justify" vertical="top" wrapText="1"/>
    </xf>
    <xf numFmtId="0" fontId="15" fillId="0" borderId="0" xfId="0" applyNumberFormat="1" applyFont="1" applyFill="1" applyAlignment="1">
      <alignment horizontal="justify" vertical="top" wrapText="1"/>
    </xf>
    <xf numFmtId="49" fontId="15" fillId="0" borderId="0" xfId="0" applyNumberFormat="1" applyFont="1" applyFill="1" applyAlignment="1">
      <alignment horizontal="justify" vertical="top" wrapText="1"/>
    </xf>
    <xf numFmtId="49" fontId="11" fillId="2" borderId="12" xfId="9" applyNumberFormat="1" applyFont="1" applyFill="1" applyBorder="1" applyAlignment="1">
      <alignment horizontal="center" vertical="center" wrapText="1"/>
    </xf>
    <xf numFmtId="49" fontId="11" fillId="2" borderId="4" xfId="9" applyNumberFormat="1" applyFont="1" applyFill="1" applyBorder="1" applyAlignment="1">
      <alignment horizontal="center" vertical="center" wrapText="1"/>
    </xf>
    <xf numFmtId="167" fontId="11" fillId="2" borderId="12" xfId="9" applyNumberFormat="1" applyFont="1" applyFill="1" applyBorder="1" applyAlignment="1">
      <alignment horizontal="center" vertical="center" wrapText="1"/>
    </xf>
    <xf numFmtId="167" fontId="11" fillId="2" borderId="4" xfId="9" applyNumberFormat="1" applyFont="1" applyFill="1" applyBorder="1" applyAlignment="1">
      <alignment horizontal="center" vertical="center" wrapText="1"/>
    </xf>
    <xf numFmtId="0" fontId="29" fillId="2" borderId="0" xfId="18" applyNumberFormat="1" applyFont="1" applyFill="1" applyAlignment="1">
      <alignment horizontal="center" vertical="center"/>
    </xf>
    <xf numFmtId="0" fontId="10" fillId="2" borderId="0" xfId="18" applyFont="1" applyFill="1" applyAlignment="1">
      <alignment horizontal="center" vertical="center"/>
    </xf>
    <xf numFmtId="0" fontId="23" fillId="2" borderId="0" xfId="18" applyNumberFormat="1" applyFont="1" applyFill="1" applyAlignment="1">
      <alignment horizontal="center" vertical="center"/>
    </xf>
    <xf numFmtId="0" fontId="24" fillId="2" borderId="0" xfId="18" applyFont="1" applyFill="1" applyAlignment="1">
      <alignment horizontal="center" vertical="center"/>
    </xf>
    <xf numFmtId="49" fontId="16" fillId="2" borderId="12" xfId="9" applyNumberFormat="1" applyFont="1" applyFill="1" applyBorder="1" applyAlignment="1">
      <alignment horizontal="center" vertical="center" wrapText="1"/>
    </xf>
    <xf numFmtId="49" fontId="16" fillId="2" borderId="4" xfId="9" applyNumberFormat="1" applyFont="1" applyFill="1" applyBorder="1" applyAlignment="1">
      <alignment horizontal="center" vertical="center" wrapText="1"/>
    </xf>
    <xf numFmtId="167" fontId="16" fillId="2" borderId="12" xfId="9" applyNumberFormat="1" applyFont="1" applyFill="1" applyBorder="1" applyAlignment="1">
      <alignment horizontal="center" vertical="center" wrapText="1"/>
    </xf>
    <xf numFmtId="167" fontId="16" fillId="2" borderId="4" xfId="9" applyNumberFormat="1" applyFont="1" applyFill="1" applyBorder="1" applyAlignment="1">
      <alignment horizontal="center" vertical="center" wrapText="1"/>
    </xf>
    <xf numFmtId="3" fontId="16" fillId="2" borderId="6" xfId="0" applyNumberFormat="1" applyFont="1" applyFill="1" applyBorder="1" applyAlignment="1">
      <alignment horizontal="center" vertical="center" wrapText="1"/>
    </xf>
    <xf numFmtId="3" fontId="16" fillId="2" borderId="7" xfId="0" applyNumberFormat="1" applyFont="1" applyFill="1" applyBorder="1" applyAlignment="1">
      <alignment horizontal="center" vertical="center"/>
    </xf>
    <xf numFmtId="169" fontId="11" fillId="2" borderId="1" xfId="1" applyNumberFormat="1" applyFont="1" applyFill="1" applyBorder="1" applyAlignment="1">
      <alignment horizontal="center" vertical="center" wrapText="1"/>
    </xf>
    <xf numFmtId="0" fontId="29" fillId="2" borderId="0" xfId="18" applyNumberFormat="1" applyFont="1" applyFill="1" applyAlignment="1">
      <alignment horizontal="center" vertical="center" wrapText="1"/>
    </xf>
    <xf numFmtId="169" fontId="10" fillId="2" borderId="5" xfId="1"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36" fillId="2" borderId="0" xfId="18" applyNumberFormat="1" applyFont="1" applyFill="1" applyAlignment="1">
      <alignment horizontal="center" vertical="center" wrapText="1"/>
    </xf>
    <xf numFmtId="0" fontId="3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49" fontId="17" fillId="2" borderId="0" xfId="0" applyNumberFormat="1" applyFont="1" applyFill="1" applyBorder="1" applyAlignment="1">
      <alignment horizontal="left" vertical="center" wrapText="1"/>
    </xf>
    <xf numFmtId="171" fontId="35" fillId="2" borderId="0" xfId="0" applyNumberFormat="1" applyFont="1" applyFill="1" applyAlignment="1">
      <alignment horizontal="left" vertical="center" wrapText="1"/>
    </xf>
    <xf numFmtId="0" fontId="3" fillId="2" borderId="0" xfId="0" applyFont="1" applyFill="1" applyAlignment="1">
      <alignment horizontal="center"/>
    </xf>
    <xf numFmtId="0" fontId="11"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49" fontId="11" fillId="2" borderId="12" xfId="0" applyNumberFormat="1" applyFont="1" applyFill="1" applyBorder="1" applyAlignment="1">
      <alignment horizontal="center" vertical="center" wrapText="1"/>
    </xf>
    <xf numFmtId="49" fontId="11" fillId="2" borderId="4" xfId="0" applyNumberFormat="1" applyFont="1" applyFill="1" applyBorder="1" applyAlignment="1">
      <alignment horizontal="center" vertical="center" wrapText="1"/>
    </xf>
    <xf numFmtId="169" fontId="11" fillId="2" borderId="2" xfId="1" applyNumberFormat="1" applyFont="1" applyFill="1" applyBorder="1" applyAlignment="1">
      <alignment horizontal="center" vertical="center" wrapText="1"/>
    </xf>
    <xf numFmtId="169" fontId="11" fillId="2" borderId="3" xfId="1" applyNumberFormat="1" applyFont="1" applyFill="1" applyBorder="1" applyAlignment="1">
      <alignment horizontal="center" vertical="center" wrapText="1"/>
    </xf>
    <xf numFmtId="169" fontId="11" fillId="2" borderId="6" xfId="1" applyNumberFormat="1" applyFont="1" applyFill="1" applyBorder="1" applyAlignment="1">
      <alignment horizontal="center" vertical="center" wrapText="1"/>
    </xf>
    <xf numFmtId="169" fontId="11" fillId="2" borderId="7" xfId="1" applyNumberFormat="1" applyFont="1" applyFill="1" applyBorder="1" applyAlignment="1">
      <alignment horizontal="center" vertical="center" wrapText="1"/>
    </xf>
    <xf numFmtId="169" fontId="11" fillId="2" borderId="12" xfId="1" applyNumberFormat="1" applyFont="1" applyFill="1" applyBorder="1" applyAlignment="1">
      <alignment horizontal="center" vertical="center" wrapText="1"/>
    </xf>
    <xf numFmtId="169" fontId="11" fillId="2" borderId="4" xfId="1" applyNumberFormat="1" applyFont="1" applyFill="1" applyBorder="1" applyAlignment="1">
      <alignment horizontal="center" vertical="center" wrapText="1"/>
    </xf>
  </cellXfs>
  <cellStyles count="19">
    <cellStyle name="Comma" xfId="1" builtinId="3"/>
    <cellStyle name="Comma [0] 2" xfId="6"/>
    <cellStyle name="Comma [0] 3" xfId="11"/>
    <cellStyle name="Comma 10" xfId="16"/>
    <cellStyle name="Comma 14" xfId="9"/>
    <cellStyle name="Comma 2" xfId="2"/>
    <cellStyle name="Comma 2 2" xfId="3"/>
    <cellStyle name="Comma 3" xfId="12"/>
    <cellStyle name="Comma 4" xfId="8"/>
    <cellStyle name="Comma 8" xfId="10"/>
    <cellStyle name="Normal" xfId="0" builtinId="0"/>
    <cellStyle name="Normal 2" xfId="4"/>
    <cellStyle name="Normal 2 10" xfId="5"/>
    <cellStyle name="Normal 2 3" xfId="13"/>
    <cellStyle name="Normal 3" xfId="17"/>
    <cellStyle name="Normal 54" xfId="15"/>
    <cellStyle name="Normal 7" xfId="7"/>
    <cellStyle name="Normal 9" xfId="14"/>
    <cellStyle name="Normal_PLDT 2013_So NN"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1400175</xdr:colOff>
      <xdr:row>2</xdr:row>
      <xdr:rowOff>0</xdr:rowOff>
    </xdr:from>
    <xdr:to>
      <xdr:col>2</xdr:col>
      <xdr:colOff>3400425</xdr:colOff>
      <xdr:row>2</xdr:row>
      <xdr:rowOff>1588</xdr:rowOff>
    </xdr:to>
    <xdr:cxnSp macro="">
      <xdr:nvCxnSpPr>
        <xdr:cNvPr id="2" name="Straight Connector 1"/>
        <xdr:cNvCxnSpPr/>
      </xdr:nvCxnSpPr>
      <xdr:spPr>
        <a:xfrm>
          <a:off x="5019675" y="396240"/>
          <a:ext cx="381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1400175</xdr:colOff>
      <xdr:row>2</xdr:row>
      <xdr:rowOff>0</xdr:rowOff>
    </xdr:from>
    <xdr:to>
      <xdr:col>2</xdr:col>
      <xdr:colOff>3400425</xdr:colOff>
      <xdr:row>2</xdr:row>
      <xdr:rowOff>1588</xdr:rowOff>
    </xdr:to>
    <xdr:cxnSp macro="">
      <xdr:nvCxnSpPr>
        <xdr:cNvPr id="2" name="Straight Connector 1"/>
        <xdr:cNvCxnSpPr/>
      </xdr:nvCxnSpPr>
      <xdr:spPr>
        <a:xfrm>
          <a:off x="3564255" y="396240"/>
          <a:ext cx="381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63"/>
  <sheetViews>
    <sheetView tabSelected="1" topLeftCell="A9" workbookViewId="0">
      <selection sqref="A1:D43"/>
    </sheetView>
  </sheetViews>
  <sheetFormatPr defaultColWidth="9.140625" defaultRowHeight="15.75"/>
  <cols>
    <col min="1" max="1" width="5.7109375" style="32" customWidth="1"/>
    <col min="2" max="2" width="71.42578125" style="32" customWidth="1"/>
    <col min="3" max="3" width="16.28515625" style="27" customWidth="1"/>
    <col min="4" max="4" width="5.7109375" style="27" customWidth="1"/>
    <col min="5" max="16384" width="9.140625" style="27"/>
  </cols>
  <sheetData>
    <row r="1" spans="1:4" s="13" customFormat="1">
      <c r="A1" s="12" t="s">
        <v>435</v>
      </c>
      <c r="B1" s="12"/>
      <c r="C1" s="286" t="s">
        <v>441</v>
      </c>
      <c r="D1" s="12"/>
    </row>
    <row r="2" spans="1:4" s="13" customFormat="1">
      <c r="A2" s="12" t="s">
        <v>262</v>
      </c>
      <c r="B2" s="14"/>
    </row>
    <row r="3" spans="1:4" s="13" customFormat="1">
      <c r="A3" s="12" t="s">
        <v>436</v>
      </c>
      <c r="B3" s="14"/>
    </row>
    <row r="4" spans="1:4" s="17" customFormat="1">
      <c r="A4" s="15"/>
      <c r="B4" s="16"/>
    </row>
    <row r="5" spans="1:4" s="19" customFormat="1" ht="18.75">
      <c r="A5" s="297" t="s">
        <v>263</v>
      </c>
      <c r="B5" s="297"/>
      <c r="C5" s="297"/>
      <c r="D5" s="18"/>
    </row>
    <row r="6" spans="1:4" s="19" customFormat="1" ht="18.75">
      <c r="A6" s="297" t="s">
        <v>264</v>
      </c>
      <c r="B6" s="297"/>
      <c r="C6" s="297"/>
      <c r="D6" s="18"/>
    </row>
    <row r="7" spans="1:4" s="19" customFormat="1" ht="18.75">
      <c r="A7" s="297" t="s">
        <v>265</v>
      </c>
      <c r="B7" s="297"/>
      <c r="C7" s="297"/>
      <c r="D7" s="18"/>
    </row>
    <row r="8" spans="1:4" s="19" customFormat="1" ht="18.75">
      <c r="A8" s="297" t="s">
        <v>266</v>
      </c>
      <c r="B8" s="297"/>
      <c r="C8" s="297"/>
      <c r="D8" s="18"/>
    </row>
    <row r="9" spans="1:4" s="20" customFormat="1">
      <c r="A9" s="298" t="s">
        <v>433</v>
      </c>
      <c r="B9" s="298"/>
      <c r="C9" s="298"/>
      <c r="D9" s="298"/>
    </row>
    <row r="10" spans="1:4" s="20" customFormat="1" ht="5.45" customHeight="1">
      <c r="A10" s="21"/>
      <c r="B10" s="21"/>
      <c r="C10" s="22"/>
      <c r="D10" s="22"/>
    </row>
    <row r="11" spans="1:4" s="19" customFormat="1">
      <c r="A11" s="23"/>
      <c r="B11" s="24"/>
      <c r="C11" s="25" t="s">
        <v>267</v>
      </c>
    </row>
    <row r="12" spans="1:4" s="19" customFormat="1" ht="20.45" customHeight="1">
      <c r="A12" s="293" t="s">
        <v>209</v>
      </c>
      <c r="B12" s="293" t="s">
        <v>10</v>
      </c>
      <c r="C12" s="295" t="s">
        <v>7</v>
      </c>
      <c r="D12" s="295" t="s">
        <v>14</v>
      </c>
    </row>
    <row r="13" spans="1:4" s="26" customFormat="1" ht="28.15" customHeight="1">
      <c r="A13" s="294"/>
      <c r="B13" s="294"/>
      <c r="C13" s="296"/>
      <c r="D13" s="296"/>
    </row>
    <row r="14" spans="1:4" s="8" customFormat="1">
      <c r="A14" s="120"/>
      <c r="B14" s="121" t="s">
        <v>210</v>
      </c>
      <c r="C14" s="122"/>
      <c r="D14" s="122"/>
    </row>
    <row r="15" spans="1:4" s="8" customFormat="1" ht="18" customHeight="1">
      <c r="A15" s="123"/>
      <c r="B15" s="124" t="s">
        <v>211</v>
      </c>
      <c r="C15" s="125">
        <f>SUM(C16:C18)</f>
        <v>2451</v>
      </c>
      <c r="D15" s="124"/>
    </row>
    <row r="16" spans="1:4" s="8" customFormat="1" ht="18" customHeight="1">
      <c r="A16" s="123"/>
      <c r="B16" s="126" t="s">
        <v>212</v>
      </c>
      <c r="C16" s="127">
        <v>165</v>
      </c>
      <c r="D16" s="126"/>
    </row>
    <row r="17" spans="1:4" s="8" customFormat="1" ht="18" customHeight="1">
      <c r="A17" s="123"/>
      <c r="B17" s="126" t="s">
        <v>213</v>
      </c>
      <c r="C17" s="127">
        <v>40</v>
      </c>
      <c r="D17" s="126"/>
    </row>
    <row r="18" spans="1:4" s="8" customFormat="1" ht="18" customHeight="1">
      <c r="A18" s="123"/>
      <c r="B18" s="126" t="s">
        <v>214</v>
      </c>
      <c r="C18" s="127">
        <v>2246</v>
      </c>
      <c r="D18" s="126"/>
    </row>
    <row r="19" spans="1:4" s="9" customFormat="1" ht="18" customHeight="1">
      <c r="A19" s="128"/>
      <c r="B19" s="124" t="s">
        <v>215</v>
      </c>
      <c r="C19" s="129">
        <f>SUM(C20:C21)</f>
        <v>57</v>
      </c>
      <c r="D19" s="130"/>
    </row>
    <row r="20" spans="1:4" s="8" customFormat="1" ht="18" customHeight="1">
      <c r="A20" s="123"/>
      <c r="B20" s="126" t="s">
        <v>212</v>
      </c>
      <c r="C20" s="127">
        <v>17</v>
      </c>
      <c r="D20" s="126"/>
    </row>
    <row r="21" spans="1:4" s="8" customFormat="1" ht="18" customHeight="1">
      <c r="A21" s="123"/>
      <c r="B21" s="126" t="s">
        <v>213</v>
      </c>
      <c r="C21" s="127">
        <v>40</v>
      </c>
      <c r="D21" s="126"/>
    </row>
    <row r="22" spans="1:4" s="8" customFormat="1" ht="18" customHeight="1">
      <c r="A22" s="123"/>
      <c r="B22" s="124" t="s">
        <v>216</v>
      </c>
      <c r="C22" s="129">
        <f>C23+C33</f>
        <v>2394</v>
      </c>
      <c r="D22" s="131"/>
    </row>
    <row r="23" spans="1:4" s="8" customFormat="1" ht="18" customHeight="1">
      <c r="A23" s="123"/>
      <c r="B23" s="126" t="s">
        <v>212</v>
      </c>
      <c r="C23" s="127">
        <f>C16-C20</f>
        <v>148</v>
      </c>
      <c r="D23" s="126"/>
    </row>
    <row r="24" spans="1:4" s="10" customFormat="1">
      <c r="A24" s="132"/>
      <c r="B24" s="133" t="s">
        <v>217</v>
      </c>
      <c r="C24" s="116">
        <v>59</v>
      </c>
      <c r="D24" s="134"/>
    </row>
    <row r="25" spans="1:4" s="10" customFormat="1" ht="31.5">
      <c r="A25" s="135"/>
      <c r="B25" s="136" t="s">
        <v>314</v>
      </c>
      <c r="C25" s="137">
        <f>C26+C27+C32</f>
        <v>88.995000000000005</v>
      </c>
      <c r="D25" s="134"/>
    </row>
    <row r="26" spans="1:4" s="10" customFormat="1">
      <c r="A26" s="138"/>
      <c r="B26" s="139" t="s">
        <v>315</v>
      </c>
      <c r="C26" s="140">
        <v>59</v>
      </c>
      <c r="D26" s="134"/>
    </row>
    <row r="27" spans="1:4" s="10" customFormat="1">
      <c r="A27" s="138"/>
      <c r="B27" s="139" t="s">
        <v>316</v>
      </c>
      <c r="C27" s="140">
        <f>SUM(C28:C31)</f>
        <v>25.869999999999997</v>
      </c>
      <c r="D27" s="134"/>
    </row>
    <row r="28" spans="1:4" s="10" customFormat="1">
      <c r="A28" s="138"/>
      <c r="B28" s="141" t="s">
        <v>116</v>
      </c>
      <c r="C28" s="142">
        <v>1.05</v>
      </c>
      <c r="D28" s="134"/>
    </row>
    <row r="29" spans="1:4" s="10" customFormat="1">
      <c r="A29" s="138"/>
      <c r="B29" s="141" t="s">
        <v>145</v>
      </c>
      <c r="C29" s="142">
        <v>3.4</v>
      </c>
      <c r="D29" s="134"/>
    </row>
    <row r="30" spans="1:4" s="10" customFormat="1">
      <c r="A30" s="138"/>
      <c r="B30" s="141" t="s">
        <v>136</v>
      </c>
      <c r="C30" s="142">
        <v>18</v>
      </c>
      <c r="D30" s="134"/>
    </row>
    <row r="31" spans="1:4" s="10" customFormat="1">
      <c r="A31" s="138"/>
      <c r="B31" s="141" t="s">
        <v>144</v>
      </c>
      <c r="C31" s="143">
        <f>3.6-0.18</f>
        <v>3.42</v>
      </c>
      <c r="D31" s="134"/>
    </row>
    <row r="32" spans="1:4" s="10" customFormat="1">
      <c r="A32" s="138"/>
      <c r="B32" s="139" t="s">
        <v>317</v>
      </c>
      <c r="C32" s="140">
        <f>C16*2.5/100</f>
        <v>4.125</v>
      </c>
      <c r="D32" s="134"/>
    </row>
    <row r="33" spans="1:4" s="10" customFormat="1" ht="18" customHeight="1">
      <c r="A33" s="132"/>
      <c r="B33" s="126" t="s">
        <v>218</v>
      </c>
      <c r="C33" s="110">
        <f>C18</f>
        <v>2246</v>
      </c>
      <c r="D33" s="131"/>
    </row>
    <row r="34" spans="1:4" s="8" customFormat="1" ht="18" customHeight="1">
      <c r="A34" s="123"/>
      <c r="B34" s="124" t="s">
        <v>219</v>
      </c>
      <c r="C34" s="125">
        <f>C35+C44+C349</f>
        <v>21491.995846153844</v>
      </c>
      <c r="D34" s="124"/>
    </row>
    <row r="35" spans="1:4" s="8" customFormat="1" ht="18" customHeight="1">
      <c r="A35" s="123" t="s">
        <v>220</v>
      </c>
      <c r="B35" s="124" t="s">
        <v>221</v>
      </c>
      <c r="C35" s="129">
        <f>C36+C39</f>
        <v>4580</v>
      </c>
      <c r="D35" s="130"/>
    </row>
    <row r="36" spans="1:4" s="10" customFormat="1" ht="18" customHeight="1">
      <c r="A36" s="132"/>
      <c r="B36" s="144" t="s">
        <v>222</v>
      </c>
      <c r="C36" s="145">
        <f>2838+1122+408-122</f>
        <v>4246</v>
      </c>
      <c r="D36" s="146"/>
    </row>
    <row r="37" spans="1:4" s="10" customFormat="1" ht="18" customHeight="1">
      <c r="A37" s="132"/>
      <c r="B37" s="147" t="s">
        <v>223</v>
      </c>
      <c r="C37" s="148">
        <v>122</v>
      </c>
      <c r="D37" s="149"/>
    </row>
    <row r="38" spans="1:4" s="8" customFormat="1">
      <c r="A38" s="150"/>
      <c r="B38" s="151" t="s">
        <v>224</v>
      </c>
      <c r="C38" s="152">
        <f>408-10</f>
        <v>398</v>
      </c>
      <c r="D38" s="153"/>
    </row>
    <row r="39" spans="1:4" s="8" customFormat="1" ht="18" customHeight="1">
      <c r="A39" s="123"/>
      <c r="B39" s="124" t="s">
        <v>225</v>
      </c>
      <c r="C39" s="129">
        <f>SUM(C40:C43)</f>
        <v>334</v>
      </c>
      <c r="D39" s="153"/>
    </row>
    <row r="40" spans="1:4" s="11" customFormat="1" ht="18" customHeight="1">
      <c r="A40" s="154"/>
      <c r="B40" s="155" t="s">
        <v>226</v>
      </c>
      <c r="C40" s="156">
        <v>30</v>
      </c>
      <c r="D40" s="149"/>
    </row>
    <row r="41" spans="1:4" s="8" customFormat="1" ht="18" customHeight="1">
      <c r="A41" s="123"/>
      <c r="B41" s="157" t="s">
        <v>227</v>
      </c>
      <c r="C41" s="127">
        <v>6</v>
      </c>
      <c r="D41" s="153"/>
    </row>
    <row r="42" spans="1:4" s="8" customFormat="1" ht="49.15" customHeight="1">
      <c r="A42" s="123"/>
      <c r="B42" s="158" t="s">
        <v>228</v>
      </c>
      <c r="C42" s="110">
        <v>164</v>
      </c>
      <c r="D42" s="146"/>
    </row>
    <row r="43" spans="1:4" s="8" customFormat="1" ht="18" customHeight="1">
      <c r="A43" s="123"/>
      <c r="B43" s="157" t="s">
        <v>229</v>
      </c>
      <c r="C43" s="110">
        <v>134</v>
      </c>
      <c r="D43" s="146"/>
    </row>
    <row r="44" spans="1:4" s="8" customFormat="1" ht="34.15" customHeight="1">
      <c r="A44" s="132" t="s">
        <v>230</v>
      </c>
      <c r="B44" s="159" t="s">
        <v>231</v>
      </c>
      <c r="C44" s="160">
        <f>C45+C46+C47+C48+C89+C101+C104+C114+C115+C128+C166+C170+C185+C189+C191+C192+C193+C194+C203+C204+C213+C220+C227+C233+C272+C273</f>
        <v>16801.997846153845</v>
      </c>
      <c r="D44" s="124"/>
    </row>
    <row r="45" spans="1:4" s="8" customFormat="1" ht="18" customHeight="1">
      <c r="A45" s="161"/>
      <c r="B45" s="162" t="s">
        <v>232</v>
      </c>
      <c r="C45" s="163">
        <v>400</v>
      </c>
      <c r="D45" s="126"/>
    </row>
    <row r="46" spans="1:4" s="8" customFormat="1" ht="49.9" customHeight="1">
      <c r="A46" s="161"/>
      <c r="B46" s="162" t="s">
        <v>233</v>
      </c>
      <c r="C46" s="163">
        <v>150</v>
      </c>
      <c r="D46" s="126"/>
    </row>
    <row r="47" spans="1:4" s="8" customFormat="1" ht="18" customHeight="1">
      <c r="A47" s="161"/>
      <c r="B47" s="162" t="s">
        <v>234</v>
      </c>
      <c r="C47" s="163">
        <v>50</v>
      </c>
      <c r="D47" s="126"/>
    </row>
    <row r="48" spans="1:4" s="8" customFormat="1" ht="18" customHeight="1">
      <c r="A48" s="161"/>
      <c r="B48" s="162" t="s">
        <v>235</v>
      </c>
      <c r="C48" s="163">
        <f>C49+C59+C75+C83</f>
        <v>150</v>
      </c>
      <c r="D48" s="126"/>
    </row>
    <row r="49" spans="1:4" s="8" customFormat="1" ht="18" customHeight="1">
      <c r="A49" s="86"/>
      <c r="B49" s="78" t="s">
        <v>318</v>
      </c>
      <c r="C49" s="87">
        <f>C50+C56</f>
        <v>16.399999999999999</v>
      </c>
      <c r="D49" s="126"/>
    </row>
    <row r="50" spans="1:4" s="8" customFormat="1" ht="18" customHeight="1">
      <c r="A50" s="86"/>
      <c r="B50" s="81" t="s">
        <v>319</v>
      </c>
      <c r="C50" s="88">
        <f>SUM(C51:C55)</f>
        <v>7.4</v>
      </c>
      <c r="D50" s="126"/>
    </row>
    <row r="51" spans="1:4" s="8" customFormat="1" ht="18" customHeight="1">
      <c r="A51" s="86"/>
      <c r="B51" s="81" t="s">
        <v>29</v>
      </c>
      <c r="C51" s="89">
        <v>0.5</v>
      </c>
      <c r="D51" s="126"/>
    </row>
    <row r="52" spans="1:4" s="8" customFormat="1" ht="18" customHeight="1">
      <c r="A52" s="86"/>
      <c r="B52" s="81" t="s">
        <v>30</v>
      </c>
      <c r="C52" s="89">
        <v>0.6</v>
      </c>
      <c r="D52" s="126"/>
    </row>
    <row r="53" spans="1:4" s="8" customFormat="1" ht="18" customHeight="1">
      <c r="A53" s="86"/>
      <c r="B53" s="81" t="s">
        <v>31</v>
      </c>
      <c r="C53" s="89">
        <v>0.3</v>
      </c>
      <c r="D53" s="126"/>
    </row>
    <row r="54" spans="1:4" s="8" customFormat="1" ht="18" customHeight="1">
      <c r="A54" s="86"/>
      <c r="B54" s="81" t="s">
        <v>32</v>
      </c>
      <c r="C54" s="89">
        <v>3</v>
      </c>
      <c r="D54" s="126"/>
    </row>
    <row r="55" spans="1:4" s="8" customFormat="1" ht="18" customHeight="1">
      <c r="A55" s="86"/>
      <c r="B55" s="81" t="s">
        <v>33</v>
      </c>
      <c r="C55" s="89">
        <v>3</v>
      </c>
      <c r="D55" s="126"/>
    </row>
    <row r="56" spans="1:4" s="8" customFormat="1" ht="18" customHeight="1">
      <c r="A56" s="86"/>
      <c r="B56" s="81" t="s">
        <v>320</v>
      </c>
      <c r="C56" s="89">
        <f>SUM(C57:C58)</f>
        <v>9</v>
      </c>
      <c r="D56" s="126"/>
    </row>
    <row r="57" spans="1:4" s="8" customFormat="1" ht="31.5">
      <c r="A57" s="86"/>
      <c r="B57" s="81" t="s">
        <v>34</v>
      </c>
      <c r="C57" s="89">
        <v>4</v>
      </c>
      <c r="D57" s="126"/>
    </row>
    <row r="58" spans="1:4" s="8" customFormat="1" ht="31.5">
      <c r="A58" s="86"/>
      <c r="B58" s="81" t="s">
        <v>35</v>
      </c>
      <c r="C58" s="89">
        <v>5</v>
      </c>
      <c r="D58" s="126"/>
    </row>
    <row r="59" spans="1:4" s="8" customFormat="1">
      <c r="A59" s="86"/>
      <c r="B59" s="78" t="s">
        <v>321</v>
      </c>
      <c r="C59" s="90">
        <f>SUM(C60:C74)</f>
        <v>51.379999999999995</v>
      </c>
      <c r="D59" s="126"/>
    </row>
    <row r="60" spans="1:4" s="8" customFormat="1" ht="18" customHeight="1">
      <c r="A60" s="86"/>
      <c r="B60" s="81" t="s">
        <v>37</v>
      </c>
      <c r="C60" s="91">
        <v>3</v>
      </c>
      <c r="D60" s="126"/>
    </row>
    <row r="61" spans="1:4" s="8" customFormat="1" ht="31.5">
      <c r="A61" s="86"/>
      <c r="B61" s="81" t="s">
        <v>38</v>
      </c>
      <c r="C61" s="91">
        <v>14.399999999999999</v>
      </c>
      <c r="D61" s="126"/>
    </row>
    <row r="62" spans="1:4" s="8" customFormat="1" ht="18" customHeight="1">
      <c r="A62" s="86"/>
      <c r="B62" s="81" t="s">
        <v>39</v>
      </c>
      <c r="C62" s="91">
        <v>4.5</v>
      </c>
      <c r="D62" s="126"/>
    </row>
    <row r="63" spans="1:4" s="8" customFormat="1" ht="18" customHeight="1">
      <c r="A63" s="86"/>
      <c r="B63" s="81" t="s">
        <v>40</v>
      </c>
      <c r="C63" s="91">
        <v>5</v>
      </c>
      <c r="D63" s="126"/>
    </row>
    <row r="64" spans="1:4" s="8" customFormat="1" ht="18" customHeight="1">
      <c r="A64" s="86"/>
      <c r="B64" s="81" t="s">
        <v>21</v>
      </c>
      <c r="C64" s="91">
        <v>3</v>
      </c>
      <c r="D64" s="126"/>
    </row>
    <row r="65" spans="1:4" s="8" customFormat="1" ht="18" customHeight="1">
      <c r="A65" s="86"/>
      <c r="B65" s="81" t="s">
        <v>41</v>
      </c>
      <c r="C65" s="91">
        <v>1.5</v>
      </c>
      <c r="D65" s="126"/>
    </row>
    <row r="66" spans="1:4" s="8" customFormat="1" ht="18" customHeight="1">
      <c r="A66" s="86"/>
      <c r="B66" s="81" t="s">
        <v>42</v>
      </c>
      <c r="C66" s="91">
        <v>1.5</v>
      </c>
      <c r="D66" s="126"/>
    </row>
    <row r="67" spans="1:4" s="8" customFormat="1" ht="31.5">
      <c r="A67" s="86"/>
      <c r="B67" s="81" t="s">
        <v>43</v>
      </c>
      <c r="C67" s="91">
        <v>6.4</v>
      </c>
      <c r="D67" s="126"/>
    </row>
    <row r="68" spans="1:4" s="8" customFormat="1" ht="18" customHeight="1">
      <c r="A68" s="86"/>
      <c r="B68" s="81" t="s">
        <v>44</v>
      </c>
      <c r="C68" s="91">
        <v>0.8</v>
      </c>
      <c r="D68" s="126"/>
    </row>
    <row r="69" spans="1:4" s="8" customFormat="1" ht="18" customHeight="1">
      <c r="A69" s="86"/>
      <c r="B69" s="81" t="s">
        <v>45</v>
      </c>
      <c r="C69" s="91">
        <v>1</v>
      </c>
      <c r="D69" s="126"/>
    </row>
    <row r="70" spans="1:4" s="8" customFormat="1" ht="18" customHeight="1">
      <c r="A70" s="86"/>
      <c r="B70" s="81" t="s">
        <v>46</v>
      </c>
      <c r="C70" s="91">
        <v>0.89999999999999991</v>
      </c>
      <c r="D70" s="126"/>
    </row>
    <row r="71" spans="1:4" s="8" customFormat="1" ht="31.5">
      <c r="A71" s="86"/>
      <c r="B71" s="81" t="s">
        <v>47</v>
      </c>
      <c r="C71" s="91">
        <v>2.1</v>
      </c>
      <c r="D71" s="126"/>
    </row>
    <row r="72" spans="1:4" s="8" customFormat="1" ht="31.5">
      <c r="A72" s="86"/>
      <c r="B72" s="81" t="s">
        <v>48</v>
      </c>
      <c r="C72" s="91">
        <v>0.28000000000000003</v>
      </c>
      <c r="D72" s="126"/>
    </row>
    <row r="73" spans="1:4" s="8" customFormat="1" ht="18" customHeight="1">
      <c r="A73" s="86"/>
      <c r="B73" s="81" t="s">
        <v>49</v>
      </c>
      <c r="C73" s="91">
        <v>2</v>
      </c>
      <c r="D73" s="126"/>
    </row>
    <row r="74" spans="1:4" s="8" customFormat="1" ht="18" customHeight="1">
      <c r="A74" s="86"/>
      <c r="B74" s="81" t="s">
        <v>50</v>
      </c>
      <c r="C74" s="91">
        <v>5</v>
      </c>
      <c r="D74" s="126"/>
    </row>
    <row r="75" spans="1:4" s="8" customFormat="1" ht="18" customHeight="1">
      <c r="A75" s="86"/>
      <c r="B75" s="78" t="s">
        <v>322</v>
      </c>
      <c r="C75" s="90">
        <f>SUM(C76:C82)</f>
        <v>67.72</v>
      </c>
      <c r="D75" s="126"/>
    </row>
    <row r="76" spans="1:4" s="8" customFormat="1" ht="31.5">
      <c r="A76" s="86"/>
      <c r="B76" s="81" t="s">
        <v>52</v>
      </c>
      <c r="C76" s="91">
        <v>23</v>
      </c>
      <c r="D76" s="126"/>
    </row>
    <row r="77" spans="1:4" s="8" customFormat="1" ht="18" customHeight="1">
      <c r="A77" s="86"/>
      <c r="B77" s="81" t="s">
        <v>53</v>
      </c>
      <c r="C77" s="91">
        <f>30-0.44</f>
        <v>29.56</v>
      </c>
      <c r="D77" s="126"/>
    </row>
    <row r="78" spans="1:4" s="8" customFormat="1" ht="18" customHeight="1">
      <c r="A78" s="86"/>
      <c r="B78" s="81" t="s">
        <v>54</v>
      </c>
      <c r="C78" s="91">
        <v>7</v>
      </c>
      <c r="D78" s="126"/>
    </row>
    <row r="79" spans="1:4" s="8" customFormat="1" ht="18" customHeight="1">
      <c r="A79" s="86"/>
      <c r="B79" s="81" t="s">
        <v>55</v>
      </c>
      <c r="C79" s="91">
        <v>0.36</v>
      </c>
      <c r="D79" s="126"/>
    </row>
    <row r="80" spans="1:4" s="8" customFormat="1" ht="18" customHeight="1">
      <c r="A80" s="86"/>
      <c r="B80" s="81" t="s">
        <v>56</v>
      </c>
      <c r="C80" s="91">
        <v>2.16</v>
      </c>
      <c r="D80" s="126"/>
    </row>
    <row r="81" spans="1:4" s="8" customFormat="1" ht="18" customHeight="1">
      <c r="A81" s="86"/>
      <c r="B81" s="81" t="s">
        <v>57</v>
      </c>
      <c r="C81" s="91">
        <v>3</v>
      </c>
      <c r="D81" s="126"/>
    </row>
    <row r="82" spans="1:4" s="8" customFormat="1" ht="18" customHeight="1">
      <c r="A82" s="86"/>
      <c r="B82" s="81" t="s">
        <v>58</v>
      </c>
      <c r="C82" s="91">
        <v>2.64</v>
      </c>
      <c r="D82" s="126"/>
    </row>
    <row r="83" spans="1:4" s="8" customFormat="1" ht="18" customHeight="1">
      <c r="A83" s="86"/>
      <c r="B83" s="78" t="s">
        <v>323</v>
      </c>
      <c r="C83" s="90">
        <f>SUM(C84:C88)</f>
        <v>14.5</v>
      </c>
      <c r="D83" s="126"/>
    </row>
    <row r="84" spans="1:4" s="8" customFormat="1" ht="18" customHeight="1">
      <c r="A84" s="86"/>
      <c r="B84" s="81" t="s">
        <v>60</v>
      </c>
      <c r="C84" s="91">
        <v>0</v>
      </c>
      <c r="D84" s="126"/>
    </row>
    <row r="85" spans="1:4" s="8" customFormat="1" ht="18" customHeight="1">
      <c r="A85" s="86"/>
      <c r="B85" s="81" t="s">
        <v>61</v>
      </c>
      <c r="C85" s="91">
        <v>3</v>
      </c>
      <c r="D85" s="126"/>
    </row>
    <row r="86" spans="1:4" s="8" customFormat="1" ht="18" customHeight="1">
      <c r="A86" s="86"/>
      <c r="B86" s="81" t="s">
        <v>62</v>
      </c>
      <c r="C86" s="91">
        <v>4</v>
      </c>
      <c r="D86" s="126"/>
    </row>
    <row r="87" spans="1:4" s="8" customFormat="1" ht="18" customHeight="1">
      <c r="A87" s="86"/>
      <c r="B87" s="81" t="s">
        <v>63</v>
      </c>
      <c r="C87" s="91">
        <v>4.5</v>
      </c>
      <c r="D87" s="126"/>
    </row>
    <row r="88" spans="1:4" s="8" customFormat="1" ht="18" customHeight="1">
      <c r="A88" s="86"/>
      <c r="B88" s="81" t="s">
        <v>64</v>
      </c>
      <c r="C88" s="91">
        <v>3</v>
      </c>
      <c r="D88" s="126"/>
    </row>
    <row r="89" spans="1:4" s="8" customFormat="1" ht="16.899999999999999" customHeight="1">
      <c r="A89" s="161"/>
      <c r="B89" s="162" t="s">
        <v>236</v>
      </c>
      <c r="C89" s="164">
        <f>C90+C92</f>
        <v>245</v>
      </c>
      <c r="D89" s="126"/>
    </row>
    <row r="90" spans="1:4" s="8" customFormat="1">
      <c r="A90" s="161"/>
      <c r="B90" s="92" t="s">
        <v>120</v>
      </c>
      <c r="C90" s="165">
        <v>220</v>
      </c>
      <c r="D90" s="126"/>
    </row>
    <row r="91" spans="1:4" s="8" customFormat="1" ht="94.5">
      <c r="A91" s="161"/>
      <c r="B91" s="93" t="s">
        <v>328</v>
      </c>
      <c r="C91" s="166"/>
      <c r="D91" s="126"/>
    </row>
    <row r="92" spans="1:4" s="8" customFormat="1" ht="16.899999999999999" customHeight="1">
      <c r="A92" s="161"/>
      <c r="B92" s="92" t="s">
        <v>121</v>
      </c>
      <c r="C92" s="165">
        <f>C93+C94+C95+C96+C97</f>
        <v>25</v>
      </c>
      <c r="D92" s="126"/>
    </row>
    <row r="93" spans="1:4" s="8" customFormat="1" ht="16.899999999999999" customHeight="1">
      <c r="A93" s="161"/>
      <c r="B93" s="93" t="s">
        <v>329</v>
      </c>
      <c r="C93" s="167">
        <v>1.5</v>
      </c>
      <c r="D93" s="126"/>
    </row>
    <row r="94" spans="1:4" s="8" customFormat="1" ht="16.899999999999999" customHeight="1">
      <c r="A94" s="161"/>
      <c r="B94" s="93" t="s">
        <v>330</v>
      </c>
      <c r="C94" s="167">
        <v>5</v>
      </c>
      <c r="D94" s="126"/>
    </row>
    <row r="95" spans="1:4" s="8" customFormat="1" ht="16.899999999999999" customHeight="1">
      <c r="A95" s="161"/>
      <c r="B95" s="93" t="s">
        <v>331</v>
      </c>
      <c r="C95" s="167">
        <v>2</v>
      </c>
      <c r="D95" s="126"/>
    </row>
    <row r="96" spans="1:4" s="8" customFormat="1" ht="16.899999999999999" customHeight="1">
      <c r="A96" s="161"/>
      <c r="B96" s="93" t="s">
        <v>332</v>
      </c>
      <c r="C96" s="167">
        <v>1.5</v>
      </c>
      <c r="D96" s="126"/>
    </row>
    <row r="97" spans="1:4" s="8" customFormat="1" ht="31.5">
      <c r="A97" s="161"/>
      <c r="B97" s="93" t="s">
        <v>333</v>
      </c>
      <c r="C97" s="167">
        <f>C98+C99+C100</f>
        <v>15</v>
      </c>
      <c r="D97" s="126"/>
    </row>
    <row r="98" spans="1:4" s="8" customFormat="1" ht="16.899999999999999" customHeight="1">
      <c r="A98" s="161"/>
      <c r="B98" s="93" t="s">
        <v>324</v>
      </c>
      <c r="C98" s="167">
        <v>0.06</v>
      </c>
      <c r="D98" s="126"/>
    </row>
    <row r="99" spans="1:4" s="8" customFormat="1" ht="16.899999999999999" customHeight="1">
      <c r="A99" s="161"/>
      <c r="B99" s="93" t="s">
        <v>325</v>
      </c>
      <c r="C99" s="167">
        <v>0.12</v>
      </c>
      <c r="D99" s="126"/>
    </row>
    <row r="100" spans="1:4" s="8" customFormat="1" ht="16.899999999999999" customHeight="1">
      <c r="A100" s="161" t="s">
        <v>326</v>
      </c>
      <c r="B100" s="93" t="s">
        <v>327</v>
      </c>
      <c r="C100" s="167">
        <f>15-0.18</f>
        <v>14.82</v>
      </c>
      <c r="D100" s="126"/>
    </row>
    <row r="101" spans="1:4" s="8" customFormat="1" ht="16.899999999999999" customHeight="1">
      <c r="A101" s="161"/>
      <c r="B101" s="162" t="s">
        <v>237</v>
      </c>
      <c r="C101" s="168">
        <f>C102+C103</f>
        <v>350</v>
      </c>
      <c r="D101" s="126"/>
    </row>
    <row r="102" spans="1:4" s="8" customFormat="1" ht="16.899999999999999" customHeight="1">
      <c r="A102" s="161"/>
      <c r="B102" s="93" t="s">
        <v>334</v>
      </c>
      <c r="C102" s="169">
        <v>266</v>
      </c>
      <c r="D102" s="126"/>
    </row>
    <row r="103" spans="1:4" s="8" customFormat="1" ht="16.899999999999999" customHeight="1">
      <c r="A103" s="161"/>
      <c r="B103" s="93" t="s">
        <v>335</v>
      </c>
      <c r="C103" s="169">
        <v>84</v>
      </c>
      <c r="D103" s="126"/>
    </row>
    <row r="104" spans="1:4" s="8" customFormat="1" ht="52.15" customHeight="1">
      <c r="A104" s="161"/>
      <c r="B104" s="162" t="s">
        <v>238</v>
      </c>
      <c r="C104" s="163">
        <f>C105+C110</f>
        <v>750</v>
      </c>
      <c r="D104" s="126"/>
    </row>
    <row r="105" spans="1:4" s="8" customFormat="1" ht="31.5">
      <c r="A105" s="161"/>
      <c r="B105" s="92" t="s">
        <v>336</v>
      </c>
      <c r="C105" s="166">
        <f>SUM(C106:C109)</f>
        <v>250</v>
      </c>
      <c r="D105" s="126"/>
    </row>
    <row r="106" spans="1:4" s="8" customFormat="1">
      <c r="A106" s="161"/>
      <c r="B106" s="93" t="s">
        <v>105</v>
      </c>
      <c r="C106" s="166">
        <v>65</v>
      </c>
      <c r="D106" s="126"/>
    </row>
    <row r="107" spans="1:4" s="8" customFormat="1">
      <c r="A107" s="161"/>
      <c r="B107" s="93" t="s">
        <v>106</v>
      </c>
      <c r="C107" s="166">
        <v>60</v>
      </c>
      <c r="D107" s="126"/>
    </row>
    <row r="108" spans="1:4" s="8" customFormat="1">
      <c r="A108" s="161"/>
      <c r="B108" s="93" t="s">
        <v>107</v>
      </c>
      <c r="C108" s="166">
        <v>60</v>
      </c>
      <c r="D108" s="126"/>
    </row>
    <row r="109" spans="1:4" s="8" customFormat="1">
      <c r="A109" s="161"/>
      <c r="B109" s="93" t="s">
        <v>108</v>
      </c>
      <c r="C109" s="166">
        <v>65</v>
      </c>
      <c r="D109" s="126"/>
    </row>
    <row r="110" spans="1:4" s="8" customFormat="1">
      <c r="A110" s="161"/>
      <c r="B110" s="94" t="s">
        <v>337</v>
      </c>
      <c r="C110" s="166">
        <f>SUM(C111:C113)</f>
        <v>500</v>
      </c>
      <c r="D110" s="126"/>
    </row>
    <row r="111" spans="1:4" s="8" customFormat="1" ht="31.5">
      <c r="A111" s="161"/>
      <c r="B111" s="93" t="s">
        <v>117</v>
      </c>
      <c r="C111" s="169">
        <v>55</v>
      </c>
      <c r="D111" s="126"/>
    </row>
    <row r="112" spans="1:4" s="8" customFormat="1" ht="31.5">
      <c r="A112" s="161"/>
      <c r="B112" s="93" t="s">
        <v>118</v>
      </c>
      <c r="C112" s="169">
        <v>175</v>
      </c>
      <c r="D112" s="126"/>
    </row>
    <row r="113" spans="1:4" s="8" customFormat="1" ht="78.75">
      <c r="A113" s="161"/>
      <c r="B113" s="93" t="s">
        <v>119</v>
      </c>
      <c r="C113" s="169">
        <v>270</v>
      </c>
      <c r="D113" s="126"/>
    </row>
    <row r="114" spans="1:4" s="8" customFormat="1" ht="34.15" customHeight="1">
      <c r="A114" s="161"/>
      <c r="B114" s="162" t="s">
        <v>338</v>
      </c>
      <c r="C114" s="163">
        <v>100</v>
      </c>
      <c r="D114" s="126"/>
    </row>
    <row r="115" spans="1:4" s="8" customFormat="1" ht="78.75">
      <c r="A115" s="161"/>
      <c r="B115" s="162" t="s">
        <v>239</v>
      </c>
      <c r="C115" s="168">
        <f>SUM(C116:C127)</f>
        <v>119.99999999999999</v>
      </c>
      <c r="D115" s="126"/>
    </row>
    <row r="116" spans="1:4" s="8" customFormat="1">
      <c r="A116" s="161"/>
      <c r="B116" s="76" t="s">
        <v>339</v>
      </c>
      <c r="C116" s="169">
        <f>28-1.66</f>
        <v>26.34</v>
      </c>
      <c r="D116" s="126"/>
    </row>
    <row r="117" spans="1:4" s="8" customFormat="1">
      <c r="A117" s="161"/>
      <c r="B117" s="76" t="s">
        <v>340</v>
      </c>
      <c r="C117" s="169">
        <v>8</v>
      </c>
      <c r="D117" s="126"/>
    </row>
    <row r="118" spans="1:4" s="8" customFormat="1">
      <c r="A118" s="161"/>
      <c r="B118" s="76" t="s">
        <v>341</v>
      </c>
      <c r="C118" s="169">
        <v>4</v>
      </c>
      <c r="D118" s="126"/>
    </row>
    <row r="119" spans="1:4" s="8" customFormat="1">
      <c r="A119" s="161"/>
      <c r="B119" s="76" t="s">
        <v>342</v>
      </c>
      <c r="C119" s="169">
        <v>3</v>
      </c>
      <c r="D119" s="126"/>
    </row>
    <row r="120" spans="1:4" s="8" customFormat="1">
      <c r="A120" s="161"/>
      <c r="B120" s="76" t="s">
        <v>343</v>
      </c>
      <c r="C120" s="169">
        <v>28.8</v>
      </c>
      <c r="D120" s="126"/>
    </row>
    <row r="121" spans="1:4" s="8" customFormat="1">
      <c r="A121" s="161"/>
      <c r="B121" s="76" t="s">
        <v>344</v>
      </c>
      <c r="C121" s="169">
        <v>5.6</v>
      </c>
      <c r="D121" s="126"/>
    </row>
    <row r="122" spans="1:4" s="8" customFormat="1">
      <c r="A122" s="161"/>
      <c r="B122" s="76" t="s">
        <v>345</v>
      </c>
      <c r="C122" s="169">
        <v>4</v>
      </c>
      <c r="D122" s="126"/>
    </row>
    <row r="123" spans="1:4" s="8" customFormat="1">
      <c r="A123" s="161"/>
      <c r="B123" s="76" t="s">
        <v>346</v>
      </c>
      <c r="C123" s="169">
        <v>10.799999999999999</v>
      </c>
      <c r="D123" s="126"/>
    </row>
    <row r="124" spans="1:4" s="8" customFormat="1">
      <c r="A124" s="161"/>
      <c r="B124" s="76" t="s">
        <v>347</v>
      </c>
      <c r="C124" s="169">
        <v>12.8</v>
      </c>
      <c r="D124" s="126"/>
    </row>
    <row r="125" spans="1:4" s="8" customFormat="1">
      <c r="A125" s="161"/>
      <c r="B125" s="76" t="s">
        <v>348</v>
      </c>
      <c r="C125" s="169">
        <v>4.8000000000000007</v>
      </c>
      <c r="D125" s="126"/>
    </row>
    <row r="126" spans="1:4" s="8" customFormat="1">
      <c r="A126" s="161"/>
      <c r="B126" s="76" t="s">
        <v>349</v>
      </c>
      <c r="C126" s="169">
        <v>0.8</v>
      </c>
      <c r="D126" s="126"/>
    </row>
    <row r="127" spans="1:4" s="8" customFormat="1">
      <c r="A127" s="161"/>
      <c r="B127" s="82" t="s">
        <v>350</v>
      </c>
      <c r="C127" s="169">
        <v>11.059999999999999</v>
      </c>
      <c r="D127" s="126"/>
    </row>
    <row r="128" spans="1:4" s="8" customFormat="1" ht="31.5">
      <c r="A128" s="161"/>
      <c r="B128" s="162" t="s">
        <v>240</v>
      </c>
      <c r="C128" s="168">
        <f>C129+C147</f>
        <v>300</v>
      </c>
      <c r="D128" s="126"/>
    </row>
    <row r="129" spans="1:4" s="8" customFormat="1" ht="47.25">
      <c r="A129" s="95"/>
      <c r="B129" s="78" t="s">
        <v>352</v>
      </c>
      <c r="C129" s="166">
        <f>SUM(C130:C146)</f>
        <v>45.8</v>
      </c>
      <c r="D129" s="126"/>
    </row>
    <row r="130" spans="1:4" s="8" customFormat="1">
      <c r="A130" s="96"/>
      <c r="B130" s="85" t="s">
        <v>69</v>
      </c>
      <c r="C130" s="169">
        <v>2</v>
      </c>
      <c r="D130" s="126"/>
    </row>
    <row r="131" spans="1:4" s="8" customFormat="1">
      <c r="A131" s="96"/>
      <c r="B131" s="85" t="s">
        <v>20</v>
      </c>
      <c r="C131" s="169">
        <v>7</v>
      </c>
      <c r="D131" s="126"/>
    </row>
    <row r="132" spans="1:4" s="8" customFormat="1">
      <c r="A132" s="96"/>
      <c r="B132" s="85" t="s">
        <v>70</v>
      </c>
      <c r="C132" s="169">
        <v>1</v>
      </c>
      <c r="D132" s="126"/>
    </row>
    <row r="133" spans="1:4" s="8" customFormat="1">
      <c r="A133" s="96"/>
      <c r="B133" s="85" t="s">
        <v>71</v>
      </c>
      <c r="C133" s="169">
        <v>1.5</v>
      </c>
      <c r="D133" s="126"/>
    </row>
    <row r="134" spans="1:4" s="8" customFormat="1">
      <c r="A134" s="96"/>
      <c r="B134" s="85" t="s">
        <v>139</v>
      </c>
      <c r="C134" s="169">
        <v>1.4</v>
      </c>
      <c r="D134" s="126"/>
    </row>
    <row r="135" spans="1:4" s="8" customFormat="1">
      <c r="A135" s="96"/>
      <c r="B135" s="85" t="s">
        <v>72</v>
      </c>
      <c r="C135" s="169">
        <v>5.6</v>
      </c>
      <c r="D135" s="126"/>
    </row>
    <row r="136" spans="1:4" s="8" customFormat="1">
      <c r="A136" s="96"/>
      <c r="B136" s="85" t="s">
        <v>73</v>
      </c>
      <c r="C136" s="169">
        <v>2</v>
      </c>
      <c r="D136" s="126"/>
    </row>
    <row r="137" spans="1:4" s="8" customFormat="1">
      <c r="A137" s="96"/>
      <c r="B137" s="85" t="s">
        <v>74</v>
      </c>
      <c r="C137" s="169">
        <v>5</v>
      </c>
      <c r="D137" s="126"/>
    </row>
    <row r="138" spans="1:4" s="8" customFormat="1">
      <c r="A138" s="96"/>
      <c r="B138" s="85" t="s">
        <v>75</v>
      </c>
      <c r="C138" s="169">
        <v>1.2000000000000002</v>
      </c>
      <c r="D138" s="126"/>
    </row>
    <row r="139" spans="1:4" s="8" customFormat="1">
      <c r="A139" s="96"/>
      <c r="B139" s="85" t="s">
        <v>76</v>
      </c>
      <c r="C139" s="169">
        <v>1.7999999999999998</v>
      </c>
      <c r="D139" s="126"/>
    </row>
    <row r="140" spans="1:4" s="8" customFormat="1">
      <c r="A140" s="96"/>
      <c r="B140" s="85" t="s">
        <v>77</v>
      </c>
      <c r="C140" s="169">
        <v>6.4</v>
      </c>
      <c r="D140" s="126"/>
    </row>
    <row r="141" spans="1:4" s="8" customFormat="1" ht="31.5">
      <c r="A141" s="96"/>
      <c r="B141" s="81" t="s">
        <v>78</v>
      </c>
      <c r="C141" s="169">
        <v>0.5</v>
      </c>
      <c r="D141" s="126"/>
    </row>
    <row r="142" spans="1:4" s="8" customFormat="1">
      <c r="A142" s="96"/>
      <c r="B142" s="85" t="s">
        <v>79</v>
      </c>
      <c r="C142" s="169">
        <v>4</v>
      </c>
      <c r="D142" s="126"/>
    </row>
    <row r="143" spans="1:4" s="8" customFormat="1">
      <c r="A143" s="96"/>
      <c r="B143" s="85" t="s">
        <v>80</v>
      </c>
      <c r="C143" s="169">
        <v>0</v>
      </c>
      <c r="D143" s="126"/>
    </row>
    <row r="144" spans="1:4" s="8" customFormat="1">
      <c r="A144" s="96"/>
      <c r="B144" s="85" t="s">
        <v>81</v>
      </c>
      <c r="C144" s="169">
        <v>0.4</v>
      </c>
      <c r="D144" s="126"/>
    </row>
    <row r="145" spans="1:4" s="8" customFormat="1">
      <c r="A145" s="96"/>
      <c r="B145" s="81" t="s">
        <v>82</v>
      </c>
      <c r="C145" s="169">
        <v>2</v>
      </c>
      <c r="D145" s="126"/>
    </row>
    <row r="146" spans="1:4" s="8" customFormat="1">
      <c r="A146" s="96"/>
      <c r="B146" s="81" t="s">
        <v>351</v>
      </c>
      <c r="C146" s="169">
        <v>4</v>
      </c>
      <c r="D146" s="126"/>
    </row>
    <row r="147" spans="1:4" s="8" customFormat="1" ht="31.5">
      <c r="A147" s="95"/>
      <c r="B147" s="78" t="s">
        <v>353</v>
      </c>
      <c r="C147" s="166">
        <f>C148*4</f>
        <v>254.20000000000002</v>
      </c>
      <c r="D147" s="126"/>
    </row>
    <row r="148" spans="1:4" s="8" customFormat="1">
      <c r="A148" s="96"/>
      <c r="B148" s="97" t="s">
        <v>83</v>
      </c>
      <c r="C148" s="169">
        <f>SUM(C149:C165)</f>
        <v>63.550000000000004</v>
      </c>
      <c r="D148" s="126"/>
    </row>
    <row r="149" spans="1:4" s="8" customFormat="1">
      <c r="A149" s="96"/>
      <c r="B149" s="85" t="s">
        <v>69</v>
      </c>
      <c r="C149" s="169">
        <v>2</v>
      </c>
      <c r="D149" s="126"/>
    </row>
    <row r="150" spans="1:4" s="8" customFormat="1">
      <c r="A150" s="96"/>
      <c r="B150" s="85" t="s">
        <v>20</v>
      </c>
      <c r="C150" s="169">
        <v>7</v>
      </c>
      <c r="D150" s="126"/>
    </row>
    <row r="151" spans="1:4" s="8" customFormat="1">
      <c r="A151" s="96"/>
      <c r="B151" s="85" t="s">
        <v>70</v>
      </c>
      <c r="C151" s="169">
        <v>1</v>
      </c>
      <c r="D151" s="126"/>
    </row>
    <row r="152" spans="1:4" s="8" customFormat="1">
      <c r="A152" s="96"/>
      <c r="B152" s="85" t="s">
        <v>71</v>
      </c>
      <c r="C152" s="169">
        <v>1.5</v>
      </c>
      <c r="D152" s="126"/>
    </row>
    <row r="153" spans="1:4" s="8" customFormat="1">
      <c r="A153" s="98"/>
      <c r="B153" s="85" t="s">
        <v>139</v>
      </c>
      <c r="C153" s="169">
        <v>1.4</v>
      </c>
      <c r="D153" s="126"/>
    </row>
    <row r="154" spans="1:4" s="8" customFormat="1">
      <c r="A154" s="96"/>
      <c r="B154" s="85" t="s">
        <v>72</v>
      </c>
      <c r="C154" s="169">
        <v>5.6</v>
      </c>
      <c r="D154" s="126"/>
    </row>
    <row r="155" spans="1:4" s="8" customFormat="1">
      <c r="A155" s="96"/>
      <c r="B155" s="85" t="s">
        <v>74</v>
      </c>
      <c r="C155" s="169">
        <v>6</v>
      </c>
      <c r="D155" s="126"/>
    </row>
    <row r="156" spans="1:4" s="8" customFormat="1">
      <c r="A156" s="96"/>
      <c r="B156" s="85" t="s">
        <v>84</v>
      </c>
      <c r="C156" s="169">
        <v>0.60000000000000009</v>
      </c>
      <c r="D156" s="126"/>
    </row>
    <row r="157" spans="1:4" s="8" customFormat="1">
      <c r="A157" s="96"/>
      <c r="B157" s="85" t="s">
        <v>85</v>
      </c>
      <c r="C157" s="169">
        <v>1.7999999999999998</v>
      </c>
      <c r="D157" s="126"/>
    </row>
    <row r="158" spans="1:4" s="8" customFormat="1">
      <c r="A158" s="96"/>
      <c r="B158" s="85" t="s">
        <v>141</v>
      </c>
      <c r="C158" s="169">
        <v>9.76</v>
      </c>
      <c r="D158" s="126"/>
    </row>
    <row r="159" spans="1:4" s="8" customFormat="1" ht="31.5">
      <c r="A159" s="96"/>
      <c r="B159" s="81" t="s">
        <v>86</v>
      </c>
      <c r="C159" s="169">
        <v>0.5</v>
      </c>
      <c r="D159" s="126"/>
    </row>
    <row r="160" spans="1:4" s="8" customFormat="1">
      <c r="A160" s="96"/>
      <c r="B160" s="85" t="s">
        <v>79</v>
      </c>
      <c r="C160" s="169">
        <v>6.1000000000000005</v>
      </c>
      <c r="D160" s="126"/>
    </row>
    <row r="161" spans="1:4" s="8" customFormat="1">
      <c r="A161" s="96"/>
      <c r="B161" s="81" t="s">
        <v>82</v>
      </c>
      <c r="C161" s="169">
        <v>2</v>
      </c>
      <c r="D161" s="126"/>
    </row>
    <row r="162" spans="1:4" s="8" customFormat="1">
      <c r="A162" s="98"/>
      <c r="B162" s="85" t="s">
        <v>80</v>
      </c>
      <c r="C162" s="169">
        <v>0</v>
      </c>
      <c r="D162" s="126"/>
    </row>
    <row r="163" spans="1:4" s="8" customFormat="1">
      <c r="A163" s="96"/>
      <c r="B163" s="85" t="s">
        <v>81</v>
      </c>
      <c r="C163" s="169">
        <v>0.4</v>
      </c>
      <c r="D163" s="126"/>
    </row>
    <row r="164" spans="1:4" s="8" customFormat="1">
      <c r="A164" s="96"/>
      <c r="B164" s="81" t="s">
        <v>142</v>
      </c>
      <c r="C164" s="169">
        <v>12.200000000000001</v>
      </c>
      <c r="D164" s="126"/>
    </row>
    <row r="165" spans="1:4" s="8" customFormat="1">
      <c r="A165" s="96"/>
      <c r="B165" s="81" t="s">
        <v>67</v>
      </c>
      <c r="C165" s="169">
        <f>5.906-0.216</f>
        <v>5.6899999999999995</v>
      </c>
      <c r="D165" s="126"/>
    </row>
    <row r="166" spans="1:4" s="8" customFormat="1" ht="16.899999999999999" customHeight="1">
      <c r="A166" s="161"/>
      <c r="B166" s="162" t="s">
        <v>241</v>
      </c>
      <c r="C166" s="163">
        <f>SUM(C167:C169)</f>
        <v>48</v>
      </c>
      <c r="D166" s="126"/>
    </row>
    <row r="167" spans="1:4" s="8" customFormat="1" ht="31.5">
      <c r="A167" s="161"/>
      <c r="B167" s="93" t="s">
        <v>133</v>
      </c>
      <c r="C167" s="169">
        <v>16</v>
      </c>
      <c r="D167" s="126"/>
    </row>
    <row r="168" spans="1:4" s="8" customFormat="1">
      <c r="A168" s="161"/>
      <c r="B168" s="93" t="s">
        <v>134</v>
      </c>
      <c r="C168" s="169">
        <v>16</v>
      </c>
      <c r="D168" s="126"/>
    </row>
    <row r="169" spans="1:4" s="8" customFormat="1">
      <c r="A169" s="161"/>
      <c r="B169" s="93" t="s">
        <v>135</v>
      </c>
      <c r="C169" s="169">
        <v>16</v>
      </c>
      <c r="D169" s="126"/>
    </row>
    <row r="170" spans="1:4" s="8" customFormat="1" ht="34.15" customHeight="1">
      <c r="A170" s="161"/>
      <c r="B170" s="162" t="s">
        <v>242</v>
      </c>
      <c r="C170" s="163">
        <f>C171+C181+C183</f>
        <v>50</v>
      </c>
      <c r="D170" s="126"/>
    </row>
    <row r="171" spans="1:4" s="8" customFormat="1">
      <c r="A171" s="99"/>
      <c r="B171" s="92" t="s">
        <v>354</v>
      </c>
      <c r="C171" s="170">
        <f>SUM(C172:C180)</f>
        <v>17.22</v>
      </c>
      <c r="D171" s="126"/>
    </row>
    <row r="172" spans="1:4" s="8" customFormat="1">
      <c r="A172" s="99"/>
      <c r="B172" s="93" t="s">
        <v>20</v>
      </c>
      <c r="C172" s="169">
        <v>4.5</v>
      </c>
      <c r="D172" s="126"/>
    </row>
    <row r="173" spans="1:4" s="8" customFormat="1">
      <c r="A173" s="99"/>
      <c r="B173" s="93" t="s">
        <v>95</v>
      </c>
      <c r="C173" s="169">
        <v>0.7</v>
      </c>
      <c r="D173" s="126"/>
    </row>
    <row r="174" spans="1:4" s="8" customFormat="1">
      <c r="A174" s="99"/>
      <c r="B174" s="93" t="s">
        <v>124</v>
      </c>
      <c r="C174" s="169">
        <v>1.4</v>
      </c>
      <c r="D174" s="126"/>
    </row>
    <row r="175" spans="1:4" s="8" customFormat="1">
      <c r="A175" s="99"/>
      <c r="B175" s="93" t="s">
        <v>125</v>
      </c>
      <c r="C175" s="169">
        <v>0.5</v>
      </c>
      <c r="D175" s="126"/>
    </row>
    <row r="176" spans="1:4" s="8" customFormat="1">
      <c r="A176" s="99"/>
      <c r="B176" s="93" t="s">
        <v>126</v>
      </c>
      <c r="C176" s="169">
        <v>0.72</v>
      </c>
      <c r="D176" s="126"/>
    </row>
    <row r="177" spans="1:4" s="8" customFormat="1">
      <c r="A177" s="99"/>
      <c r="B177" s="93" t="s">
        <v>127</v>
      </c>
      <c r="C177" s="169">
        <v>2.4</v>
      </c>
      <c r="D177" s="126"/>
    </row>
    <row r="178" spans="1:4" s="8" customFormat="1">
      <c r="A178" s="99"/>
      <c r="B178" s="93" t="s">
        <v>128</v>
      </c>
      <c r="C178" s="169">
        <v>4</v>
      </c>
      <c r="D178" s="126"/>
    </row>
    <row r="179" spans="1:4" s="8" customFormat="1">
      <c r="A179" s="99"/>
      <c r="B179" s="93" t="s">
        <v>66</v>
      </c>
      <c r="C179" s="169">
        <v>2</v>
      </c>
      <c r="D179" s="126"/>
    </row>
    <row r="180" spans="1:4" s="8" customFormat="1">
      <c r="A180" s="99"/>
      <c r="B180" s="93" t="s">
        <v>23</v>
      </c>
      <c r="C180" s="169">
        <v>1</v>
      </c>
      <c r="D180" s="126"/>
    </row>
    <row r="181" spans="1:4" s="8" customFormat="1">
      <c r="A181" s="99"/>
      <c r="B181" s="92" t="s">
        <v>355</v>
      </c>
      <c r="C181" s="166" t="s">
        <v>131</v>
      </c>
      <c r="D181" s="126"/>
    </row>
    <row r="182" spans="1:4" s="8" customFormat="1" ht="34.15" customHeight="1">
      <c r="A182" s="99"/>
      <c r="B182" s="93" t="s">
        <v>130</v>
      </c>
      <c r="C182" s="169" t="s">
        <v>131</v>
      </c>
      <c r="D182" s="126"/>
    </row>
    <row r="183" spans="1:4" s="8" customFormat="1">
      <c r="A183" s="99"/>
      <c r="B183" s="92" t="s">
        <v>356</v>
      </c>
      <c r="C183" s="166">
        <v>22.349999999999998</v>
      </c>
      <c r="D183" s="126"/>
    </row>
    <row r="184" spans="1:4" s="8" customFormat="1" ht="47.25">
      <c r="A184" s="99"/>
      <c r="B184" s="93" t="s">
        <v>132</v>
      </c>
      <c r="C184" s="169">
        <v>22.349999999999998</v>
      </c>
      <c r="D184" s="126"/>
    </row>
    <row r="185" spans="1:4" s="8" customFormat="1" ht="16.899999999999999" customHeight="1">
      <c r="A185" s="161"/>
      <c r="B185" s="162" t="s">
        <v>243</v>
      </c>
      <c r="C185" s="168">
        <f>SUM(C186:C188)</f>
        <v>480.00384615384604</v>
      </c>
      <c r="D185" s="126"/>
    </row>
    <row r="186" spans="1:4" s="8" customFormat="1" ht="31.5">
      <c r="A186" s="161"/>
      <c r="B186" s="171" t="s">
        <v>357</v>
      </c>
      <c r="C186" s="172">
        <v>175</v>
      </c>
      <c r="D186" s="126"/>
    </row>
    <row r="187" spans="1:4" s="8" customFormat="1">
      <c r="A187" s="161"/>
      <c r="B187" s="171" t="s">
        <v>358</v>
      </c>
      <c r="C187" s="172">
        <f>298.903846153846+0.3</f>
        <v>299.20384615384603</v>
      </c>
      <c r="D187" s="126"/>
    </row>
    <row r="188" spans="1:4" s="8" customFormat="1" ht="16.899999999999999" customHeight="1">
      <c r="A188" s="161"/>
      <c r="B188" s="171" t="s">
        <v>359</v>
      </c>
      <c r="C188" s="172">
        <v>5.8</v>
      </c>
      <c r="D188" s="126"/>
    </row>
    <row r="189" spans="1:4" s="8" customFormat="1" ht="16.899999999999999" customHeight="1">
      <c r="A189" s="161"/>
      <c r="B189" s="162" t="s">
        <v>244</v>
      </c>
      <c r="C189" s="163">
        <v>16</v>
      </c>
      <c r="D189" s="126"/>
    </row>
    <row r="190" spans="1:4" s="8" customFormat="1" ht="78.75">
      <c r="A190" s="161"/>
      <c r="B190" s="173" t="s">
        <v>360</v>
      </c>
      <c r="C190" s="169">
        <v>16</v>
      </c>
      <c r="D190" s="126"/>
    </row>
    <row r="191" spans="1:4" s="8" customFormat="1" ht="31.5">
      <c r="A191" s="161"/>
      <c r="B191" s="162" t="s">
        <v>245</v>
      </c>
      <c r="C191" s="163">
        <v>20</v>
      </c>
      <c r="D191" s="126"/>
    </row>
    <row r="192" spans="1:4" s="8" customFormat="1" ht="34.15" customHeight="1">
      <c r="A192" s="161"/>
      <c r="B192" s="162" t="s">
        <v>246</v>
      </c>
      <c r="C192" s="163">
        <v>200</v>
      </c>
      <c r="D192" s="126"/>
    </row>
    <row r="193" spans="1:4" s="8" customFormat="1" ht="34.15" customHeight="1">
      <c r="A193" s="161"/>
      <c r="B193" s="162" t="s">
        <v>247</v>
      </c>
      <c r="C193" s="163">
        <v>211</v>
      </c>
      <c r="D193" s="126"/>
    </row>
    <row r="194" spans="1:4" s="8" customFormat="1" ht="31.5">
      <c r="A194" s="161"/>
      <c r="B194" s="162" t="s">
        <v>248</v>
      </c>
      <c r="C194" s="163">
        <v>2400</v>
      </c>
      <c r="D194" s="126"/>
    </row>
    <row r="195" spans="1:4" s="8" customFormat="1" ht="16.899999999999999" customHeight="1">
      <c r="A195" s="161"/>
      <c r="B195" s="76" t="s">
        <v>361</v>
      </c>
      <c r="C195" s="169">
        <v>300</v>
      </c>
      <c r="D195" s="126"/>
    </row>
    <row r="196" spans="1:4" s="8" customFormat="1" ht="16.899999999999999" customHeight="1">
      <c r="A196" s="161"/>
      <c r="B196" s="76" t="s">
        <v>362</v>
      </c>
      <c r="C196" s="169">
        <v>300</v>
      </c>
      <c r="D196" s="126"/>
    </row>
    <row r="197" spans="1:4" s="8" customFormat="1" ht="16.899999999999999" customHeight="1">
      <c r="A197" s="161"/>
      <c r="B197" s="76" t="s">
        <v>363</v>
      </c>
      <c r="C197" s="169">
        <v>300</v>
      </c>
      <c r="D197" s="126"/>
    </row>
    <row r="198" spans="1:4" s="8" customFormat="1" ht="16.899999999999999" customHeight="1">
      <c r="A198" s="161"/>
      <c r="B198" s="76" t="s">
        <v>364</v>
      </c>
      <c r="C198" s="169">
        <v>300</v>
      </c>
      <c r="D198" s="126"/>
    </row>
    <row r="199" spans="1:4" s="8" customFormat="1" ht="16.899999999999999" customHeight="1">
      <c r="A199" s="161"/>
      <c r="B199" s="76" t="s">
        <v>365</v>
      </c>
      <c r="C199" s="169">
        <v>300</v>
      </c>
      <c r="D199" s="126"/>
    </row>
    <row r="200" spans="1:4" s="8" customFormat="1" ht="16.899999999999999" customHeight="1">
      <c r="A200" s="161"/>
      <c r="B200" s="76" t="s">
        <v>366</v>
      </c>
      <c r="C200" s="169">
        <v>300</v>
      </c>
      <c r="D200" s="126"/>
    </row>
    <row r="201" spans="1:4" s="8" customFormat="1" ht="16.899999999999999" customHeight="1">
      <c r="A201" s="161"/>
      <c r="B201" s="76" t="s">
        <v>367</v>
      </c>
      <c r="C201" s="169">
        <v>300</v>
      </c>
      <c r="D201" s="126"/>
    </row>
    <row r="202" spans="1:4" s="8" customFormat="1" ht="16.899999999999999" customHeight="1">
      <c r="A202" s="161"/>
      <c r="B202" s="76" t="s">
        <v>368</v>
      </c>
      <c r="C202" s="169">
        <v>300</v>
      </c>
      <c r="D202" s="126"/>
    </row>
    <row r="203" spans="1:4" s="8" customFormat="1" ht="31.5">
      <c r="A203" s="161"/>
      <c r="B203" s="162" t="s">
        <v>249</v>
      </c>
      <c r="C203" s="163">
        <v>420</v>
      </c>
      <c r="D203" s="126"/>
    </row>
    <row r="204" spans="1:4" s="8" customFormat="1" ht="16.899999999999999" customHeight="1">
      <c r="A204" s="161"/>
      <c r="B204" s="162" t="s">
        <v>250</v>
      </c>
      <c r="C204" s="163">
        <f>SUM(C205:C212)</f>
        <v>8832</v>
      </c>
      <c r="D204" s="174"/>
    </row>
    <row r="205" spans="1:4" s="8" customFormat="1" ht="16.899999999999999" customHeight="1">
      <c r="A205" s="161"/>
      <c r="B205" s="7" t="s">
        <v>198</v>
      </c>
      <c r="C205" s="166">
        <v>2658</v>
      </c>
      <c r="D205" s="126"/>
    </row>
    <row r="206" spans="1:4" s="8" customFormat="1" ht="16.899999999999999" customHeight="1">
      <c r="A206" s="161"/>
      <c r="B206" s="7" t="s">
        <v>199</v>
      </c>
      <c r="C206" s="166">
        <v>1816</v>
      </c>
      <c r="D206" s="126"/>
    </row>
    <row r="207" spans="1:4" s="8" customFormat="1" ht="16.899999999999999" customHeight="1">
      <c r="A207" s="161"/>
      <c r="B207" s="7" t="s">
        <v>200</v>
      </c>
      <c r="C207" s="166">
        <v>743</v>
      </c>
      <c r="D207" s="126"/>
    </row>
    <row r="208" spans="1:4" s="8" customFormat="1" ht="16.899999999999999" customHeight="1">
      <c r="A208" s="161"/>
      <c r="B208" s="7" t="s">
        <v>201</v>
      </c>
      <c r="C208" s="166">
        <v>10</v>
      </c>
      <c r="D208" s="126"/>
    </row>
    <row r="209" spans="1:4" s="8" customFormat="1" ht="16.899999999999999" customHeight="1">
      <c r="A209" s="161"/>
      <c r="B209" s="7" t="s">
        <v>202</v>
      </c>
      <c r="C209" s="166">
        <v>285</v>
      </c>
      <c r="D209" s="126"/>
    </row>
    <row r="210" spans="1:4" s="8" customFormat="1" ht="31.5">
      <c r="A210" s="161"/>
      <c r="B210" s="7" t="s">
        <v>203</v>
      </c>
      <c r="C210" s="166">
        <v>23</v>
      </c>
      <c r="D210" s="126"/>
    </row>
    <row r="211" spans="1:4" s="8" customFormat="1">
      <c r="A211" s="161"/>
      <c r="B211" s="7" t="s">
        <v>251</v>
      </c>
      <c r="C211" s="166">
        <v>3117</v>
      </c>
      <c r="D211" s="146" t="s">
        <v>252</v>
      </c>
    </row>
    <row r="212" spans="1:4" s="8" customFormat="1" ht="16.899999999999999" customHeight="1">
      <c r="A212" s="161"/>
      <c r="B212" s="175" t="s">
        <v>253</v>
      </c>
      <c r="C212" s="166">
        <v>180</v>
      </c>
      <c r="D212" s="126"/>
    </row>
    <row r="213" spans="1:4" s="8" customFormat="1" ht="34.15" customHeight="1">
      <c r="A213" s="161"/>
      <c r="B213" s="176" t="s">
        <v>254</v>
      </c>
      <c r="C213" s="163">
        <f>C214+C218</f>
        <v>110</v>
      </c>
      <c r="D213" s="126"/>
    </row>
    <row r="214" spans="1:4" s="8" customFormat="1" ht="34.15" customHeight="1">
      <c r="A214" s="161"/>
      <c r="B214" s="77" t="s">
        <v>369</v>
      </c>
      <c r="C214" s="166">
        <f>SUM(C215:C217)</f>
        <v>30</v>
      </c>
      <c r="D214" s="126"/>
    </row>
    <row r="215" spans="1:4" s="8" customFormat="1" ht="34.15" customHeight="1">
      <c r="A215" s="161"/>
      <c r="B215" s="81" t="s">
        <v>167</v>
      </c>
      <c r="C215" s="169">
        <v>10.73</v>
      </c>
      <c r="D215" s="126"/>
    </row>
    <row r="216" spans="1:4" s="8" customFormat="1" ht="34.15" customHeight="1">
      <c r="A216" s="161"/>
      <c r="B216" s="81" t="s">
        <v>168</v>
      </c>
      <c r="C216" s="169">
        <v>10.43</v>
      </c>
      <c r="D216" s="126"/>
    </row>
    <row r="217" spans="1:4" s="8" customFormat="1" ht="34.15" customHeight="1">
      <c r="A217" s="161"/>
      <c r="B217" s="82" t="s">
        <v>169</v>
      </c>
      <c r="C217" s="169">
        <v>8.84</v>
      </c>
      <c r="D217" s="126"/>
    </row>
    <row r="218" spans="1:4" s="8" customFormat="1" ht="34.15" customHeight="1">
      <c r="A218" s="161"/>
      <c r="B218" s="77" t="s">
        <v>370</v>
      </c>
      <c r="C218" s="166">
        <f>C219</f>
        <v>80</v>
      </c>
      <c r="D218" s="126"/>
    </row>
    <row r="219" spans="1:4" s="8" customFormat="1" ht="47.25">
      <c r="A219" s="161"/>
      <c r="B219" s="4" t="s">
        <v>371</v>
      </c>
      <c r="C219" s="169">
        <v>80</v>
      </c>
      <c r="D219" s="126"/>
    </row>
    <row r="220" spans="1:4" s="8" customFormat="1" ht="34.15" customHeight="1">
      <c r="A220" s="161"/>
      <c r="B220" s="176" t="s">
        <v>255</v>
      </c>
      <c r="C220" s="163">
        <f>C221+C225</f>
        <v>109.99799999999999</v>
      </c>
      <c r="D220" s="126"/>
    </row>
    <row r="221" spans="1:4" s="8" customFormat="1" ht="34.15" customHeight="1">
      <c r="A221" s="161"/>
      <c r="B221" s="77" t="s">
        <v>369</v>
      </c>
      <c r="C221" s="166">
        <f>SUM(C222:C224)</f>
        <v>29.997999999999998</v>
      </c>
      <c r="D221" s="126"/>
    </row>
    <row r="222" spans="1:4" s="8" customFormat="1" ht="34.15" customHeight="1">
      <c r="A222" s="161"/>
      <c r="B222" s="81" t="s">
        <v>167</v>
      </c>
      <c r="C222" s="169">
        <v>10.727999999999998</v>
      </c>
      <c r="D222" s="126"/>
    </row>
    <row r="223" spans="1:4" s="8" customFormat="1" ht="34.15" customHeight="1">
      <c r="A223" s="161"/>
      <c r="B223" s="81" t="s">
        <v>168</v>
      </c>
      <c r="C223" s="169">
        <v>10.43</v>
      </c>
      <c r="D223" s="126"/>
    </row>
    <row r="224" spans="1:4" s="8" customFormat="1" ht="34.15" customHeight="1">
      <c r="A224" s="161"/>
      <c r="B224" s="82" t="s">
        <v>169</v>
      </c>
      <c r="C224" s="169">
        <v>8.84</v>
      </c>
      <c r="D224" s="126"/>
    </row>
    <row r="225" spans="1:4" s="8" customFormat="1" ht="34.15" customHeight="1">
      <c r="A225" s="161"/>
      <c r="B225" s="77" t="s">
        <v>372</v>
      </c>
      <c r="C225" s="166">
        <f>C226</f>
        <v>80</v>
      </c>
      <c r="D225" s="126"/>
    </row>
    <row r="226" spans="1:4" s="8" customFormat="1" ht="47.25">
      <c r="A226" s="161"/>
      <c r="B226" s="4" t="s">
        <v>371</v>
      </c>
      <c r="C226" s="169">
        <v>80</v>
      </c>
      <c r="D226" s="126"/>
    </row>
    <row r="227" spans="1:4" s="8" customFormat="1" ht="16.899999999999999" customHeight="1">
      <c r="A227" s="161"/>
      <c r="B227" s="176" t="s">
        <v>256</v>
      </c>
      <c r="C227" s="163">
        <f>C228+C232</f>
        <v>109.99799999999999</v>
      </c>
      <c r="D227" s="126"/>
    </row>
    <row r="228" spans="1:4" s="8" customFormat="1" ht="31.5">
      <c r="A228" s="161"/>
      <c r="B228" s="77" t="s">
        <v>369</v>
      </c>
      <c r="C228" s="166">
        <f>SUM(C229:C231)</f>
        <v>29.997999999999998</v>
      </c>
      <c r="D228" s="126"/>
    </row>
    <row r="229" spans="1:4" s="8" customFormat="1">
      <c r="A229" s="161"/>
      <c r="B229" s="81" t="s">
        <v>167</v>
      </c>
      <c r="C229" s="169">
        <v>10.727999999999998</v>
      </c>
      <c r="D229" s="126"/>
    </row>
    <row r="230" spans="1:4" s="8" customFormat="1">
      <c r="A230" s="161"/>
      <c r="B230" s="81" t="s">
        <v>168</v>
      </c>
      <c r="C230" s="169">
        <v>10.43</v>
      </c>
      <c r="D230" s="126"/>
    </row>
    <row r="231" spans="1:4" s="8" customFormat="1">
      <c r="A231" s="161"/>
      <c r="B231" s="82" t="s">
        <v>169</v>
      </c>
      <c r="C231" s="169">
        <v>8.84</v>
      </c>
      <c r="D231" s="126"/>
    </row>
    <row r="232" spans="1:4" s="8" customFormat="1" ht="47.25">
      <c r="A232" s="161"/>
      <c r="B232" s="83" t="s">
        <v>373</v>
      </c>
      <c r="C232" s="166">
        <v>80</v>
      </c>
      <c r="D232" s="126"/>
    </row>
    <row r="233" spans="1:4" s="8" customFormat="1" ht="47.25">
      <c r="A233" s="161"/>
      <c r="B233" s="176" t="s">
        <v>257</v>
      </c>
      <c r="C233" s="168">
        <f>C234+C253</f>
        <v>180.00200000000001</v>
      </c>
      <c r="D233" s="126"/>
    </row>
    <row r="234" spans="1:4" s="8" customFormat="1" ht="47.25">
      <c r="A234" s="161"/>
      <c r="B234" s="78" t="s">
        <v>374</v>
      </c>
      <c r="C234" s="177">
        <f>SUM(C235:C252)</f>
        <v>58.22</v>
      </c>
      <c r="D234" s="126"/>
    </row>
    <row r="235" spans="1:4" s="8" customFormat="1">
      <c r="A235" s="161"/>
      <c r="B235" s="81" t="s">
        <v>65</v>
      </c>
      <c r="C235" s="169">
        <v>7</v>
      </c>
      <c r="D235" s="126"/>
    </row>
    <row r="236" spans="1:4" s="8" customFormat="1">
      <c r="A236" s="161"/>
      <c r="B236" s="81" t="s">
        <v>27</v>
      </c>
      <c r="C236" s="169">
        <v>2</v>
      </c>
      <c r="D236" s="126"/>
    </row>
    <row r="237" spans="1:4" s="8" customFormat="1">
      <c r="A237" s="161"/>
      <c r="B237" s="81" t="s">
        <v>137</v>
      </c>
      <c r="C237" s="169">
        <v>1</v>
      </c>
      <c r="D237" s="126"/>
    </row>
    <row r="238" spans="1:4" s="8" customFormat="1">
      <c r="A238" s="161"/>
      <c r="B238" s="81" t="s">
        <v>21</v>
      </c>
      <c r="C238" s="169">
        <v>1.5</v>
      </c>
      <c r="D238" s="126"/>
    </row>
    <row r="239" spans="1:4" s="8" customFormat="1">
      <c r="A239" s="161"/>
      <c r="B239" s="81" t="s">
        <v>98</v>
      </c>
      <c r="C239" s="169">
        <v>9.76</v>
      </c>
      <c r="D239" s="126"/>
    </row>
    <row r="240" spans="1:4" s="8" customFormat="1">
      <c r="A240" s="161"/>
      <c r="B240" s="81" t="s">
        <v>170</v>
      </c>
      <c r="C240" s="169">
        <v>6.1000000000000005</v>
      </c>
      <c r="D240" s="126"/>
    </row>
    <row r="241" spans="1:4" s="8" customFormat="1">
      <c r="A241" s="161"/>
      <c r="B241" s="81" t="s">
        <v>94</v>
      </c>
      <c r="C241" s="169">
        <v>3.6599999999999997</v>
      </c>
      <c r="D241" s="126"/>
    </row>
    <row r="242" spans="1:4" s="8" customFormat="1">
      <c r="A242" s="161"/>
      <c r="B242" s="81" t="s">
        <v>22</v>
      </c>
      <c r="C242" s="169">
        <v>1</v>
      </c>
      <c r="D242" s="126"/>
    </row>
    <row r="243" spans="1:4" s="8" customFormat="1">
      <c r="A243" s="161"/>
      <c r="B243" s="81" t="s">
        <v>74</v>
      </c>
      <c r="C243" s="169">
        <v>6</v>
      </c>
      <c r="D243" s="126"/>
    </row>
    <row r="244" spans="1:4" s="8" customFormat="1">
      <c r="A244" s="161"/>
      <c r="B244" s="81" t="s">
        <v>99</v>
      </c>
      <c r="C244" s="169">
        <v>6</v>
      </c>
      <c r="D244" s="126"/>
    </row>
    <row r="245" spans="1:4" s="8" customFormat="1">
      <c r="A245" s="161"/>
      <c r="B245" s="81" t="s">
        <v>75</v>
      </c>
      <c r="C245" s="169">
        <v>1.2000000000000002</v>
      </c>
      <c r="D245" s="126"/>
    </row>
    <row r="246" spans="1:4" s="8" customFormat="1">
      <c r="A246" s="161"/>
      <c r="B246" s="81" t="s">
        <v>76</v>
      </c>
      <c r="C246" s="169">
        <v>3</v>
      </c>
      <c r="D246" s="126"/>
    </row>
    <row r="247" spans="1:4" s="8" customFormat="1">
      <c r="A247" s="161"/>
      <c r="B247" s="81" t="s">
        <v>87</v>
      </c>
      <c r="C247" s="169">
        <v>5.6</v>
      </c>
      <c r="D247" s="126"/>
    </row>
    <row r="248" spans="1:4" s="8" customFormat="1">
      <c r="A248" s="161"/>
      <c r="B248" s="81" t="s">
        <v>25</v>
      </c>
      <c r="C248" s="169">
        <v>2</v>
      </c>
      <c r="D248" s="126"/>
    </row>
    <row r="249" spans="1:4" s="8" customFormat="1">
      <c r="A249" s="161"/>
      <c r="B249" s="81" t="s">
        <v>100</v>
      </c>
      <c r="C249" s="169">
        <v>0</v>
      </c>
      <c r="D249" s="126"/>
    </row>
    <row r="250" spans="1:4" s="8" customFormat="1">
      <c r="A250" s="161"/>
      <c r="B250" s="81" t="s">
        <v>23</v>
      </c>
      <c r="C250" s="169">
        <v>1</v>
      </c>
      <c r="D250" s="126"/>
    </row>
    <row r="251" spans="1:4" s="8" customFormat="1">
      <c r="A251" s="161"/>
      <c r="B251" s="81" t="s">
        <v>26</v>
      </c>
      <c r="C251" s="169">
        <v>0.4</v>
      </c>
      <c r="D251" s="126"/>
    </row>
    <row r="252" spans="1:4" s="8" customFormat="1">
      <c r="A252" s="161"/>
      <c r="B252" s="81" t="s">
        <v>101</v>
      </c>
      <c r="C252" s="169">
        <v>1</v>
      </c>
      <c r="D252" s="126"/>
    </row>
    <row r="253" spans="1:4" s="8" customFormat="1" ht="31.5">
      <c r="A253" s="161"/>
      <c r="B253" s="78" t="s">
        <v>375</v>
      </c>
      <c r="C253" s="177">
        <f>C254*2</f>
        <v>121.78200000000001</v>
      </c>
      <c r="D253" s="126"/>
    </row>
    <row r="254" spans="1:4" s="8" customFormat="1">
      <c r="A254" s="161"/>
      <c r="B254" s="81" t="s">
        <v>83</v>
      </c>
      <c r="C254" s="169">
        <f>SUM(C255:C271)</f>
        <v>60.891000000000005</v>
      </c>
      <c r="D254" s="126"/>
    </row>
    <row r="255" spans="1:4" s="8" customFormat="1">
      <c r="A255" s="161"/>
      <c r="B255" s="85" t="s">
        <v>171</v>
      </c>
      <c r="C255" s="169">
        <v>2</v>
      </c>
      <c r="D255" s="126"/>
    </row>
    <row r="256" spans="1:4" s="8" customFormat="1">
      <c r="A256" s="161"/>
      <c r="B256" s="85" t="s">
        <v>20</v>
      </c>
      <c r="C256" s="169">
        <v>7</v>
      </c>
      <c r="D256" s="126"/>
    </row>
    <row r="257" spans="1:4" s="8" customFormat="1">
      <c r="A257" s="161"/>
      <c r="B257" s="85" t="s">
        <v>70</v>
      </c>
      <c r="C257" s="169">
        <v>1</v>
      </c>
      <c r="D257" s="126"/>
    </row>
    <row r="258" spans="1:4" s="8" customFormat="1">
      <c r="A258" s="161"/>
      <c r="B258" s="85" t="s">
        <v>71</v>
      </c>
      <c r="C258" s="169">
        <v>1.5</v>
      </c>
      <c r="D258" s="126"/>
    </row>
    <row r="259" spans="1:4" s="8" customFormat="1">
      <c r="A259" s="161"/>
      <c r="B259" s="85" t="s">
        <v>139</v>
      </c>
      <c r="C259" s="169">
        <v>1</v>
      </c>
      <c r="D259" s="126"/>
    </row>
    <row r="260" spans="1:4" s="8" customFormat="1">
      <c r="A260" s="161"/>
      <c r="B260" s="85" t="s">
        <v>72</v>
      </c>
      <c r="C260" s="169">
        <v>5.6</v>
      </c>
      <c r="D260" s="126"/>
    </row>
    <row r="261" spans="1:4" s="8" customFormat="1">
      <c r="A261" s="161"/>
      <c r="B261" s="85" t="s">
        <v>74</v>
      </c>
      <c r="C261" s="169">
        <v>6</v>
      </c>
      <c r="D261" s="126"/>
    </row>
    <row r="262" spans="1:4" s="8" customFormat="1">
      <c r="A262" s="161"/>
      <c r="B262" s="85" t="s">
        <v>84</v>
      </c>
      <c r="C262" s="169">
        <v>0.60000000000000009</v>
      </c>
      <c r="D262" s="126"/>
    </row>
    <row r="263" spans="1:4" s="8" customFormat="1">
      <c r="A263" s="161"/>
      <c r="B263" s="85" t="s">
        <v>85</v>
      </c>
      <c r="C263" s="169">
        <v>1.5</v>
      </c>
      <c r="D263" s="126"/>
    </row>
    <row r="264" spans="1:4" s="8" customFormat="1">
      <c r="A264" s="161"/>
      <c r="B264" s="85" t="s">
        <v>102</v>
      </c>
      <c r="C264" s="169">
        <v>9.76</v>
      </c>
      <c r="D264" s="126"/>
    </row>
    <row r="265" spans="1:4" s="8" customFormat="1" ht="31.5">
      <c r="A265" s="161"/>
      <c r="B265" s="81" t="s">
        <v>86</v>
      </c>
      <c r="C265" s="169">
        <v>0.5</v>
      </c>
      <c r="D265" s="126"/>
    </row>
    <row r="266" spans="1:4" s="8" customFormat="1">
      <c r="A266" s="161"/>
      <c r="B266" s="85" t="s">
        <v>79</v>
      </c>
      <c r="C266" s="169">
        <v>6.1000000000000005</v>
      </c>
      <c r="D266" s="126"/>
    </row>
    <row r="267" spans="1:4" s="8" customFormat="1">
      <c r="A267" s="161"/>
      <c r="B267" s="81" t="s">
        <v>82</v>
      </c>
      <c r="C267" s="169">
        <v>2</v>
      </c>
      <c r="D267" s="126"/>
    </row>
    <row r="268" spans="1:4" s="8" customFormat="1">
      <c r="A268" s="161"/>
      <c r="B268" s="85" t="s">
        <v>80</v>
      </c>
      <c r="C268" s="169">
        <v>0</v>
      </c>
      <c r="D268" s="126"/>
    </row>
    <row r="269" spans="1:4" s="8" customFormat="1">
      <c r="A269" s="161"/>
      <c r="B269" s="85" t="s">
        <v>81</v>
      </c>
      <c r="C269" s="169">
        <v>0.60000000000000009</v>
      </c>
      <c r="D269" s="126"/>
    </row>
    <row r="270" spans="1:4" s="8" customFormat="1">
      <c r="A270" s="161"/>
      <c r="B270" s="81" t="s">
        <v>103</v>
      </c>
      <c r="C270" s="169">
        <v>12.200000000000001</v>
      </c>
      <c r="D270" s="126"/>
    </row>
    <row r="271" spans="1:4" s="8" customFormat="1">
      <c r="A271" s="161"/>
      <c r="B271" s="81" t="s">
        <v>376</v>
      </c>
      <c r="C271" s="169">
        <f>5.856-1.83-0.495</f>
        <v>3.5309999999999997</v>
      </c>
      <c r="D271" s="126"/>
    </row>
    <row r="272" spans="1:4" s="8" customFormat="1" ht="31.5">
      <c r="A272" s="161"/>
      <c r="B272" s="178" t="s">
        <v>258</v>
      </c>
      <c r="C272" s="163">
        <v>500</v>
      </c>
      <c r="D272" s="126"/>
    </row>
    <row r="273" spans="1:4" s="8" customFormat="1" ht="63">
      <c r="A273" s="161"/>
      <c r="B273" s="179" t="s">
        <v>259</v>
      </c>
      <c r="C273" s="168">
        <f>C274+C321+C348</f>
        <v>499.99599999999998</v>
      </c>
      <c r="D273" s="126"/>
    </row>
    <row r="274" spans="1:4" s="8" customFormat="1">
      <c r="A274" s="100"/>
      <c r="B274" s="77" t="s">
        <v>377</v>
      </c>
      <c r="C274" s="166">
        <f>C275+C280+C282</f>
        <v>238.166</v>
      </c>
      <c r="D274" s="126"/>
    </row>
    <row r="275" spans="1:4" s="8" customFormat="1">
      <c r="A275" s="101"/>
      <c r="B275" s="80" t="s">
        <v>378</v>
      </c>
      <c r="C275" s="166">
        <f>C276*12</f>
        <v>57.215999999999994</v>
      </c>
      <c r="D275" s="126"/>
    </row>
    <row r="276" spans="1:4" s="8" customFormat="1">
      <c r="A276" s="101"/>
      <c r="B276" s="80" t="s">
        <v>147</v>
      </c>
      <c r="C276" s="166">
        <f>SUM(C277:C279)</f>
        <v>4.7679999999999998</v>
      </c>
      <c r="D276" s="126">
        <f>12*C276</f>
        <v>57.215999999999994</v>
      </c>
    </row>
    <row r="277" spans="1:4" s="8" customFormat="1">
      <c r="A277" s="101"/>
      <c r="B277" s="78" t="s">
        <v>148</v>
      </c>
      <c r="C277" s="166">
        <v>1.7879999999999998</v>
      </c>
      <c r="D277" s="126"/>
    </row>
    <row r="278" spans="1:4" s="8" customFormat="1">
      <c r="A278" s="101"/>
      <c r="B278" s="78" t="s">
        <v>149</v>
      </c>
      <c r="C278" s="166">
        <v>1.49</v>
      </c>
      <c r="D278" s="126"/>
    </row>
    <row r="279" spans="1:4" s="8" customFormat="1">
      <c r="A279" s="101"/>
      <c r="B279" s="78" t="s">
        <v>150</v>
      </c>
      <c r="C279" s="166">
        <v>1.49</v>
      </c>
      <c r="D279" s="126"/>
    </row>
    <row r="280" spans="1:4" s="8" customFormat="1">
      <c r="A280" s="101"/>
      <c r="B280" s="80" t="s">
        <v>379</v>
      </c>
      <c r="C280" s="166">
        <f>C281</f>
        <v>80</v>
      </c>
      <c r="D280" s="126"/>
    </row>
    <row r="281" spans="1:4" s="8" customFormat="1" ht="31.5">
      <c r="A281" s="101"/>
      <c r="B281" s="76" t="s">
        <v>151</v>
      </c>
      <c r="C281" s="169">
        <v>80</v>
      </c>
      <c r="D281" s="126"/>
    </row>
    <row r="282" spans="1:4" s="8" customFormat="1" ht="31.5">
      <c r="A282" s="101"/>
      <c r="B282" s="80" t="s">
        <v>380</v>
      </c>
      <c r="C282" s="166">
        <f>C283+C284+C285+C286</f>
        <v>100.95</v>
      </c>
      <c r="D282" s="126"/>
    </row>
    <row r="283" spans="1:4" s="8" customFormat="1">
      <c r="A283" s="101"/>
      <c r="B283" s="78" t="s">
        <v>385</v>
      </c>
      <c r="C283" s="166">
        <v>5</v>
      </c>
      <c r="D283" s="126"/>
    </row>
    <row r="284" spans="1:4" s="8" customFormat="1">
      <c r="A284" s="101"/>
      <c r="B284" s="78" t="s">
        <v>386</v>
      </c>
      <c r="C284" s="166">
        <v>5</v>
      </c>
      <c r="D284" s="126"/>
    </row>
    <row r="285" spans="1:4" s="8" customFormat="1">
      <c r="A285" s="101"/>
      <c r="B285" s="78" t="s">
        <v>387</v>
      </c>
      <c r="C285" s="166">
        <v>4</v>
      </c>
      <c r="D285" s="126"/>
    </row>
    <row r="286" spans="1:4" s="8" customFormat="1">
      <c r="A286" s="101"/>
      <c r="B286" s="78" t="s">
        <v>388</v>
      </c>
      <c r="C286" s="166">
        <f>C287+C288+C289+C297+C300</f>
        <v>86.95</v>
      </c>
      <c r="D286" s="126"/>
    </row>
    <row r="287" spans="1:4" s="8" customFormat="1">
      <c r="A287" s="101"/>
      <c r="B287" s="78" t="s">
        <v>389</v>
      </c>
      <c r="C287" s="166">
        <f>19.2/2</f>
        <v>9.6</v>
      </c>
      <c r="D287" s="126"/>
    </row>
    <row r="288" spans="1:4" s="8" customFormat="1">
      <c r="A288" s="101"/>
      <c r="B288" s="78" t="s">
        <v>390</v>
      </c>
      <c r="C288" s="166">
        <f>16.8/2</f>
        <v>8.4</v>
      </c>
      <c r="D288" s="126"/>
    </row>
    <row r="289" spans="1:4" s="8" customFormat="1">
      <c r="A289" s="101"/>
      <c r="B289" s="78" t="s">
        <v>391</v>
      </c>
      <c r="C289" s="166">
        <f>SUM(C290:C296)</f>
        <v>17.350000000000001</v>
      </c>
      <c r="D289" s="126"/>
    </row>
    <row r="290" spans="1:4" s="8" customFormat="1">
      <c r="A290" s="101"/>
      <c r="B290" s="81" t="s">
        <v>152</v>
      </c>
      <c r="C290" s="169">
        <v>2</v>
      </c>
      <c r="D290" s="126"/>
    </row>
    <row r="291" spans="1:4" s="8" customFormat="1">
      <c r="A291" s="101"/>
      <c r="B291" s="81" t="s">
        <v>153</v>
      </c>
      <c r="C291" s="169">
        <v>1</v>
      </c>
      <c r="D291" s="126"/>
    </row>
    <row r="292" spans="1:4" s="8" customFormat="1">
      <c r="A292" s="101"/>
      <c r="B292" s="81" t="s">
        <v>154</v>
      </c>
      <c r="C292" s="169">
        <v>6</v>
      </c>
      <c r="D292" s="126"/>
    </row>
    <row r="293" spans="1:4" s="8" customFormat="1">
      <c r="A293" s="101"/>
      <c r="B293" s="81" t="s">
        <v>65</v>
      </c>
      <c r="C293" s="169">
        <v>3.5</v>
      </c>
      <c r="D293" s="126"/>
    </row>
    <row r="294" spans="1:4" s="8" customFormat="1">
      <c r="A294" s="101"/>
      <c r="B294" s="81" t="s">
        <v>115</v>
      </c>
      <c r="C294" s="169">
        <v>1.05</v>
      </c>
      <c r="D294" s="126"/>
    </row>
    <row r="295" spans="1:4" s="8" customFormat="1">
      <c r="A295" s="101"/>
      <c r="B295" s="81" t="s">
        <v>155</v>
      </c>
      <c r="C295" s="169">
        <v>3</v>
      </c>
      <c r="D295" s="126"/>
    </row>
    <row r="296" spans="1:4" s="8" customFormat="1">
      <c r="A296" s="101"/>
      <c r="B296" s="81" t="s">
        <v>156</v>
      </c>
      <c r="C296" s="169">
        <v>0.8</v>
      </c>
      <c r="D296" s="126"/>
    </row>
    <row r="297" spans="1:4" s="8" customFormat="1">
      <c r="A297" s="101"/>
      <c r="B297" s="78" t="s">
        <v>392</v>
      </c>
      <c r="C297" s="166">
        <f>C298+C299</f>
        <v>3.5999999999999996</v>
      </c>
      <c r="D297" s="126"/>
    </row>
    <row r="298" spans="1:4" s="8" customFormat="1">
      <c r="A298" s="101"/>
      <c r="B298" s="81" t="s">
        <v>157</v>
      </c>
      <c r="C298" s="169">
        <v>2.4</v>
      </c>
      <c r="D298" s="126"/>
    </row>
    <row r="299" spans="1:4" s="8" customFormat="1">
      <c r="A299" s="101"/>
      <c r="B299" s="81" t="s">
        <v>158</v>
      </c>
      <c r="C299" s="169">
        <v>1.2</v>
      </c>
      <c r="D299" s="126"/>
    </row>
    <row r="300" spans="1:4" s="8" customFormat="1">
      <c r="A300" s="101"/>
      <c r="B300" s="78" t="s">
        <v>393</v>
      </c>
      <c r="C300" s="166">
        <f>C301+C306+C311+C316</f>
        <v>48</v>
      </c>
      <c r="D300" s="126"/>
    </row>
    <row r="301" spans="1:4" s="8" customFormat="1">
      <c r="A301" s="101"/>
      <c r="B301" s="81" t="s">
        <v>394</v>
      </c>
      <c r="C301" s="169">
        <f>SUM(C302:C305)</f>
        <v>12</v>
      </c>
      <c r="D301" s="126"/>
    </row>
    <row r="302" spans="1:4" s="8" customFormat="1">
      <c r="A302" s="101"/>
      <c r="B302" s="81" t="s">
        <v>381</v>
      </c>
      <c r="C302" s="169">
        <v>3</v>
      </c>
      <c r="D302" s="126"/>
    </row>
    <row r="303" spans="1:4" s="8" customFormat="1">
      <c r="A303" s="101"/>
      <c r="B303" s="81" t="s">
        <v>382</v>
      </c>
      <c r="C303" s="169">
        <v>4</v>
      </c>
      <c r="D303" s="126"/>
    </row>
    <row r="304" spans="1:4" s="8" customFormat="1">
      <c r="A304" s="101"/>
      <c r="B304" s="81" t="s">
        <v>383</v>
      </c>
      <c r="C304" s="169">
        <v>3</v>
      </c>
      <c r="D304" s="126"/>
    </row>
    <row r="305" spans="1:4" s="8" customFormat="1">
      <c r="A305" s="101"/>
      <c r="B305" s="81" t="s">
        <v>384</v>
      </c>
      <c r="C305" s="169">
        <v>2</v>
      </c>
      <c r="D305" s="126"/>
    </row>
    <row r="306" spans="1:4" s="8" customFormat="1">
      <c r="A306" s="101"/>
      <c r="B306" s="81" t="s">
        <v>395</v>
      </c>
      <c r="C306" s="169">
        <f>SUM(C307:C310)</f>
        <v>12</v>
      </c>
      <c r="D306" s="126"/>
    </row>
    <row r="307" spans="1:4" s="8" customFormat="1">
      <c r="A307" s="101"/>
      <c r="B307" s="81" t="s">
        <v>381</v>
      </c>
      <c r="C307" s="169">
        <v>3</v>
      </c>
      <c r="D307" s="126"/>
    </row>
    <row r="308" spans="1:4" s="8" customFormat="1">
      <c r="A308" s="101"/>
      <c r="B308" s="81" t="s">
        <v>382</v>
      </c>
      <c r="C308" s="169">
        <v>4</v>
      </c>
      <c r="D308" s="126"/>
    </row>
    <row r="309" spans="1:4" s="8" customFormat="1">
      <c r="A309" s="101"/>
      <c r="B309" s="81" t="s">
        <v>383</v>
      </c>
      <c r="C309" s="169">
        <v>3</v>
      </c>
      <c r="D309" s="126"/>
    </row>
    <row r="310" spans="1:4" s="8" customFormat="1">
      <c r="A310" s="101"/>
      <c r="B310" s="81" t="s">
        <v>384</v>
      </c>
      <c r="C310" s="169">
        <v>2</v>
      </c>
      <c r="D310" s="126"/>
    </row>
    <row r="311" spans="1:4" s="8" customFormat="1">
      <c r="A311" s="101"/>
      <c r="B311" s="81" t="s">
        <v>396</v>
      </c>
      <c r="C311" s="169">
        <f>SUM(C312:C315)</f>
        <v>12</v>
      </c>
      <c r="D311" s="126"/>
    </row>
    <row r="312" spans="1:4" s="8" customFormat="1">
      <c r="A312" s="101"/>
      <c r="B312" s="81" t="s">
        <v>381</v>
      </c>
      <c r="C312" s="169">
        <v>3</v>
      </c>
      <c r="D312" s="126"/>
    </row>
    <row r="313" spans="1:4" s="8" customFormat="1">
      <c r="A313" s="101"/>
      <c r="B313" s="81" t="s">
        <v>382</v>
      </c>
      <c r="C313" s="169">
        <v>4</v>
      </c>
      <c r="D313" s="126"/>
    </row>
    <row r="314" spans="1:4" s="8" customFormat="1">
      <c r="A314" s="101"/>
      <c r="B314" s="81" t="s">
        <v>383</v>
      </c>
      <c r="C314" s="169">
        <v>3</v>
      </c>
      <c r="D314" s="126"/>
    </row>
    <row r="315" spans="1:4" s="8" customFormat="1">
      <c r="A315" s="101"/>
      <c r="B315" s="81" t="s">
        <v>384</v>
      </c>
      <c r="C315" s="169">
        <v>2</v>
      </c>
      <c r="D315" s="126"/>
    </row>
    <row r="316" spans="1:4" s="8" customFormat="1">
      <c r="A316" s="101"/>
      <c r="B316" s="81" t="s">
        <v>397</v>
      </c>
      <c r="C316" s="169">
        <f>SUM(C317:C320)</f>
        <v>12</v>
      </c>
      <c r="D316" s="126"/>
    </row>
    <row r="317" spans="1:4" s="8" customFormat="1">
      <c r="A317" s="101"/>
      <c r="B317" s="81" t="s">
        <v>381</v>
      </c>
      <c r="C317" s="169">
        <v>3</v>
      </c>
      <c r="D317" s="126"/>
    </row>
    <row r="318" spans="1:4" s="8" customFormat="1">
      <c r="A318" s="101"/>
      <c r="B318" s="81" t="s">
        <v>382</v>
      </c>
      <c r="C318" s="169">
        <v>4</v>
      </c>
      <c r="D318" s="126"/>
    </row>
    <row r="319" spans="1:4" s="8" customFormat="1">
      <c r="A319" s="101"/>
      <c r="B319" s="81" t="s">
        <v>383</v>
      </c>
      <c r="C319" s="169">
        <v>3</v>
      </c>
      <c r="D319" s="126"/>
    </row>
    <row r="320" spans="1:4" s="8" customFormat="1">
      <c r="A320" s="101"/>
      <c r="B320" s="81" t="s">
        <v>384</v>
      </c>
      <c r="C320" s="169">
        <v>2</v>
      </c>
      <c r="D320" s="126"/>
    </row>
    <row r="321" spans="1:4" s="8" customFormat="1">
      <c r="A321" s="101"/>
      <c r="B321" s="84" t="s">
        <v>398</v>
      </c>
      <c r="C321" s="169">
        <f>C322+C335</f>
        <v>78.830000000000013</v>
      </c>
      <c r="D321" s="126"/>
    </row>
    <row r="322" spans="1:4" s="8" customFormat="1" ht="31.5">
      <c r="A322" s="101"/>
      <c r="B322" s="102" t="s">
        <v>399</v>
      </c>
      <c r="C322" s="169">
        <f>SUM(C323:C334)</f>
        <v>30.17</v>
      </c>
      <c r="D322" s="126"/>
    </row>
    <row r="323" spans="1:4" s="8" customFormat="1">
      <c r="A323" s="101"/>
      <c r="B323" s="103" t="s">
        <v>27</v>
      </c>
      <c r="C323" s="166">
        <v>2</v>
      </c>
      <c r="D323" s="126"/>
    </row>
    <row r="324" spans="1:4" s="8" customFormat="1">
      <c r="A324" s="101"/>
      <c r="B324" s="83" t="s">
        <v>88</v>
      </c>
      <c r="C324" s="166">
        <v>1</v>
      </c>
      <c r="D324" s="126"/>
    </row>
    <row r="325" spans="1:4" s="8" customFormat="1">
      <c r="A325" s="101"/>
      <c r="B325" s="103" t="s">
        <v>159</v>
      </c>
      <c r="C325" s="166">
        <v>1.05</v>
      </c>
      <c r="D325" s="126"/>
    </row>
    <row r="326" spans="1:4" s="8" customFormat="1">
      <c r="A326" s="101"/>
      <c r="B326" s="103" t="s">
        <v>160</v>
      </c>
      <c r="C326" s="166">
        <v>5.2</v>
      </c>
      <c r="D326" s="126"/>
    </row>
    <row r="327" spans="1:4" s="8" customFormat="1">
      <c r="A327" s="101"/>
      <c r="B327" s="103" t="s">
        <v>90</v>
      </c>
      <c r="C327" s="166">
        <v>1.25</v>
      </c>
      <c r="D327" s="126"/>
    </row>
    <row r="328" spans="1:4" s="8" customFormat="1">
      <c r="A328" s="101"/>
      <c r="B328" s="103" t="s">
        <v>23</v>
      </c>
      <c r="C328" s="166">
        <f>1.1+0.42</f>
        <v>1.52</v>
      </c>
      <c r="D328" s="126"/>
    </row>
    <row r="329" spans="1:4" s="8" customFormat="1">
      <c r="A329" s="101"/>
      <c r="B329" s="103" t="s">
        <v>161</v>
      </c>
      <c r="C329" s="166">
        <v>4.4000000000000004</v>
      </c>
      <c r="D329" s="126"/>
    </row>
    <row r="330" spans="1:4" s="8" customFormat="1">
      <c r="A330" s="101"/>
      <c r="B330" s="103" t="s">
        <v>162</v>
      </c>
      <c r="C330" s="166">
        <v>3</v>
      </c>
      <c r="D330" s="126"/>
    </row>
    <row r="331" spans="1:4" s="8" customFormat="1">
      <c r="A331" s="101"/>
      <c r="B331" s="103" t="s">
        <v>22</v>
      </c>
      <c r="C331" s="166">
        <f>5*0.5</f>
        <v>2.5</v>
      </c>
      <c r="D331" s="126"/>
    </row>
    <row r="332" spans="1:4" s="8" customFormat="1">
      <c r="A332" s="101"/>
      <c r="B332" s="103" t="s">
        <v>163</v>
      </c>
      <c r="C332" s="166">
        <v>5</v>
      </c>
      <c r="D332" s="126"/>
    </row>
    <row r="333" spans="1:4" s="8" customFormat="1">
      <c r="A333" s="101"/>
      <c r="B333" s="103" t="s">
        <v>164</v>
      </c>
      <c r="C333" s="166">
        <v>2.5</v>
      </c>
      <c r="D333" s="126"/>
    </row>
    <row r="334" spans="1:4" s="8" customFormat="1">
      <c r="A334" s="101"/>
      <c r="B334" s="103" t="s">
        <v>165</v>
      </c>
      <c r="C334" s="166">
        <v>0.75</v>
      </c>
      <c r="D334" s="126"/>
    </row>
    <row r="335" spans="1:4" s="8" customFormat="1" ht="78.75">
      <c r="A335" s="101"/>
      <c r="B335" s="78" t="s">
        <v>400</v>
      </c>
      <c r="C335" s="166">
        <f>C347*2</f>
        <v>48.660000000000004</v>
      </c>
      <c r="D335" s="126"/>
    </row>
    <row r="336" spans="1:4" s="8" customFormat="1">
      <c r="A336" s="101"/>
      <c r="B336" s="78" t="s">
        <v>27</v>
      </c>
      <c r="C336" s="166">
        <v>2</v>
      </c>
      <c r="D336" s="126"/>
    </row>
    <row r="337" spans="1:4" s="8" customFormat="1">
      <c r="A337" s="101"/>
      <c r="B337" s="83" t="s">
        <v>88</v>
      </c>
      <c r="C337" s="166">
        <v>1</v>
      </c>
      <c r="D337" s="126"/>
    </row>
    <row r="338" spans="1:4" s="8" customFormat="1">
      <c r="A338" s="101"/>
      <c r="B338" s="83" t="s">
        <v>21</v>
      </c>
      <c r="C338" s="166">
        <v>1.05</v>
      </c>
      <c r="D338" s="126"/>
    </row>
    <row r="339" spans="1:4" s="8" customFormat="1">
      <c r="A339" s="101"/>
      <c r="B339" s="78" t="s">
        <v>89</v>
      </c>
      <c r="C339" s="166">
        <v>4.88</v>
      </c>
      <c r="D339" s="126"/>
    </row>
    <row r="340" spans="1:4" s="8" customFormat="1">
      <c r="A340" s="101"/>
      <c r="B340" s="78" t="s">
        <v>90</v>
      </c>
      <c r="C340" s="166">
        <v>3</v>
      </c>
      <c r="D340" s="126"/>
    </row>
    <row r="341" spans="1:4" s="8" customFormat="1">
      <c r="A341" s="101"/>
      <c r="B341" s="78" t="s">
        <v>166</v>
      </c>
      <c r="C341" s="166">
        <v>1</v>
      </c>
      <c r="D341" s="126"/>
    </row>
    <row r="342" spans="1:4" s="8" customFormat="1">
      <c r="A342" s="101"/>
      <c r="B342" s="78" t="s">
        <v>24</v>
      </c>
      <c r="C342" s="166">
        <v>4.8</v>
      </c>
      <c r="D342" s="126"/>
    </row>
    <row r="343" spans="1:4" s="8" customFormat="1">
      <c r="A343" s="101"/>
      <c r="B343" s="78" t="s">
        <v>25</v>
      </c>
      <c r="C343" s="166">
        <v>1</v>
      </c>
      <c r="D343" s="126"/>
    </row>
    <row r="344" spans="1:4" s="8" customFormat="1">
      <c r="A344" s="101"/>
      <c r="B344" s="83" t="s">
        <v>91</v>
      </c>
      <c r="C344" s="166">
        <v>3</v>
      </c>
      <c r="D344" s="126"/>
    </row>
    <row r="345" spans="1:4" s="8" customFormat="1">
      <c r="A345" s="101"/>
      <c r="B345" s="78" t="s">
        <v>92</v>
      </c>
      <c r="C345" s="166">
        <v>0.60000000000000009</v>
      </c>
      <c r="D345" s="126"/>
    </row>
    <row r="346" spans="1:4" s="8" customFormat="1">
      <c r="A346" s="101"/>
      <c r="B346" s="78" t="s">
        <v>93</v>
      </c>
      <c r="C346" s="166">
        <v>2</v>
      </c>
      <c r="D346" s="126"/>
    </row>
    <row r="347" spans="1:4" s="8" customFormat="1">
      <c r="A347" s="101"/>
      <c r="B347" s="81" t="s">
        <v>83</v>
      </c>
      <c r="C347" s="166">
        <f>SUM(C336:C346)</f>
        <v>24.330000000000002</v>
      </c>
      <c r="D347" s="126"/>
    </row>
    <row r="348" spans="1:4" s="8" customFormat="1" ht="47.25">
      <c r="A348" s="104"/>
      <c r="B348" s="105" t="s">
        <v>401</v>
      </c>
      <c r="C348" s="166">
        <f>244*0.75</f>
        <v>183</v>
      </c>
      <c r="D348" s="126"/>
    </row>
    <row r="349" spans="1:4" s="8" customFormat="1" ht="34.15" customHeight="1">
      <c r="A349" s="180" t="s">
        <v>260</v>
      </c>
      <c r="B349" s="159" t="s">
        <v>261</v>
      </c>
      <c r="C349" s="160">
        <f>C350+C354</f>
        <v>109.99799999999999</v>
      </c>
      <c r="D349" s="124"/>
    </row>
    <row r="350" spans="1:4" s="8" customFormat="1" ht="31.5">
      <c r="A350" s="161"/>
      <c r="B350" s="106" t="s">
        <v>405</v>
      </c>
      <c r="C350" s="168">
        <f>SUM(C351:C353)</f>
        <v>29.997999999999998</v>
      </c>
      <c r="D350" s="126"/>
    </row>
    <row r="351" spans="1:4" s="8" customFormat="1">
      <c r="A351" s="161"/>
      <c r="B351" s="78" t="s">
        <v>402</v>
      </c>
      <c r="C351" s="166">
        <v>10.727999999999998</v>
      </c>
      <c r="D351" s="126"/>
    </row>
    <row r="352" spans="1:4" s="8" customFormat="1">
      <c r="A352" s="161"/>
      <c r="B352" s="78" t="s">
        <v>403</v>
      </c>
      <c r="C352" s="166">
        <v>10.43</v>
      </c>
      <c r="D352" s="126"/>
    </row>
    <row r="353" spans="1:4" s="8" customFormat="1">
      <c r="A353" s="161"/>
      <c r="B353" s="79" t="s">
        <v>404</v>
      </c>
      <c r="C353" s="166">
        <v>8.84</v>
      </c>
      <c r="D353" s="126"/>
    </row>
    <row r="354" spans="1:4" s="8" customFormat="1" ht="31.5">
      <c r="A354" s="161"/>
      <c r="B354" s="107" t="s">
        <v>406</v>
      </c>
      <c r="C354" s="163">
        <f>C355</f>
        <v>80</v>
      </c>
      <c r="D354" s="126"/>
    </row>
    <row r="355" spans="1:4" s="8" customFormat="1" ht="31.5">
      <c r="A355" s="161"/>
      <c r="B355" s="80" t="s">
        <v>175</v>
      </c>
      <c r="C355" s="166">
        <v>80</v>
      </c>
      <c r="D355" s="126"/>
    </row>
    <row r="356" spans="1:4">
      <c r="A356" s="181"/>
      <c r="B356" s="182"/>
      <c r="C356" s="183"/>
      <c r="D356" s="184"/>
    </row>
    <row r="358" spans="1:4">
      <c r="A358" s="28"/>
      <c r="B358" s="29"/>
      <c r="C358" s="30"/>
      <c r="D358" s="31"/>
    </row>
    <row r="359" spans="1:4" ht="80.099999999999994" customHeight="1">
      <c r="A359" s="290"/>
      <c r="B359" s="290"/>
      <c r="C359" s="290"/>
      <c r="D359" s="290"/>
    </row>
    <row r="360" spans="1:4">
      <c r="A360" s="291"/>
      <c r="B360" s="291"/>
      <c r="C360" s="291"/>
      <c r="D360" s="291"/>
    </row>
    <row r="361" spans="1:4" ht="80.099999999999994" customHeight="1">
      <c r="A361" s="291"/>
      <c r="B361" s="291"/>
      <c r="C361" s="291"/>
      <c r="D361" s="291"/>
    </row>
    <row r="362" spans="1:4" ht="39.950000000000003" customHeight="1">
      <c r="A362" s="291"/>
      <c r="B362" s="291"/>
      <c r="C362" s="291"/>
      <c r="D362" s="291"/>
    </row>
    <row r="363" spans="1:4" ht="60" customHeight="1">
      <c r="A363" s="292"/>
      <c r="B363" s="292"/>
      <c r="C363" s="292"/>
      <c r="D363" s="292"/>
    </row>
  </sheetData>
  <mergeCells count="14">
    <mergeCell ref="A12:A13"/>
    <mergeCell ref="B12:B13"/>
    <mergeCell ref="C12:C13"/>
    <mergeCell ref="D12:D13"/>
    <mergeCell ref="A5:C5"/>
    <mergeCell ref="A6:C6"/>
    <mergeCell ref="A7:C7"/>
    <mergeCell ref="A8:C8"/>
    <mergeCell ref="A9:D9"/>
    <mergeCell ref="A359:D359"/>
    <mergeCell ref="A360:D360"/>
    <mergeCell ref="A361:D361"/>
    <mergeCell ref="A362:D362"/>
    <mergeCell ref="A363:D363"/>
  </mergeCells>
  <pageMargins left="0.28000000000000003" right="0.2" top="0.39" bottom="0.34"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72"/>
  <sheetViews>
    <sheetView topLeftCell="A22" workbookViewId="0">
      <selection sqref="A1:F38"/>
    </sheetView>
  </sheetViews>
  <sheetFormatPr defaultColWidth="9.140625" defaultRowHeight="15.75"/>
  <cols>
    <col min="1" max="1" width="5.7109375" style="54" customWidth="1"/>
    <col min="2" max="2" width="54.5703125" style="54" customWidth="1"/>
    <col min="3" max="3" width="10.7109375" style="50" customWidth="1"/>
    <col min="4" max="4" width="11" style="50" customWidth="1"/>
    <col min="5" max="5" width="11.28515625" style="50" customWidth="1"/>
    <col min="6" max="6" width="6.5703125" style="50" customWidth="1"/>
    <col min="7" max="16384" width="9.140625" style="50"/>
  </cols>
  <sheetData>
    <row r="1" spans="1:6" s="34" customFormat="1">
      <c r="A1" s="12" t="s">
        <v>435</v>
      </c>
      <c r="B1" s="12"/>
      <c r="C1" s="33"/>
      <c r="D1" s="33"/>
      <c r="E1" s="287" t="s">
        <v>442</v>
      </c>
      <c r="F1" s="33"/>
    </row>
    <row r="2" spans="1:6" s="34" customFormat="1">
      <c r="A2" s="12" t="s">
        <v>262</v>
      </c>
      <c r="B2" s="14"/>
    </row>
    <row r="3" spans="1:6" s="34" customFormat="1">
      <c r="A3" s="12" t="s">
        <v>436</v>
      </c>
      <c r="B3" s="14"/>
    </row>
    <row r="4" spans="1:6" s="37" customFormat="1">
      <c r="A4" s="35"/>
      <c r="B4" s="36"/>
    </row>
    <row r="5" spans="1:6" s="38" customFormat="1" ht="18.75">
      <c r="A5" s="299" t="s">
        <v>268</v>
      </c>
      <c r="B5" s="299"/>
      <c r="C5" s="299"/>
      <c r="D5" s="299"/>
      <c r="E5" s="299"/>
      <c r="F5" s="299"/>
    </row>
    <row r="6" spans="1:6" s="39" customFormat="1">
      <c r="A6" s="300" t="s">
        <v>433</v>
      </c>
      <c r="B6" s="300"/>
      <c r="C6" s="300"/>
      <c r="D6" s="300"/>
      <c r="E6" s="300"/>
      <c r="F6" s="300"/>
    </row>
    <row r="7" spans="1:6" s="39" customFormat="1">
      <c r="A7" s="40"/>
      <c r="B7" s="40"/>
      <c r="C7" s="41"/>
      <c r="D7" s="41"/>
      <c r="E7" s="41"/>
      <c r="F7" s="41"/>
    </row>
    <row r="8" spans="1:6" s="38" customFormat="1">
      <c r="A8" s="42"/>
      <c r="B8" s="43"/>
      <c r="C8" s="44"/>
      <c r="D8" s="44"/>
      <c r="E8" s="45" t="s">
        <v>267</v>
      </c>
    </row>
    <row r="9" spans="1:6" s="38" customFormat="1" ht="39.6" customHeight="1">
      <c r="A9" s="301" t="s">
        <v>6</v>
      </c>
      <c r="B9" s="301" t="s">
        <v>10</v>
      </c>
      <c r="C9" s="303" t="s">
        <v>7</v>
      </c>
      <c r="D9" s="305" t="s">
        <v>269</v>
      </c>
      <c r="E9" s="306"/>
      <c r="F9" s="303" t="s">
        <v>14</v>
      </c>
    </row>
    <row r="10" spans="1:6" s="47" customFormat="1" ht="88.15" customHeight="1">
      <c r="A10" s="302"/>
      <c r="B10" s="302"/>
      <c r="C10" s="304"/>
      <c r="D10" s="46" t="s">
        <v>270</v>
      </c>
      <c r="E10" s="46" t="s">
        <v>271</v>
      </c>
      <c r="F10" s="304"/>
    </row>
    <row r="11" spans="1:6" s="34" customFormat="1" ht="31.5">
      <c r="A11" s="213"/>
      <c r="B11" s="214" t="s">
        <v>210</v>
      </c>
      <c r="C11" s="215"/>
      <c r="D11" s="215"/>
      <c r="E11" s="216"/>
      <c r="F11" s="217"/>
    </row>
    <row r="12" spans="1:6" s="34" customFormat="1">
      <c r="A12" s="218"/>
      <c r="B12" s="219" t="s">
        <v>211</v>
      </c>
      <c r="C12" s="220">
        <f>SUM(C13:C15)</f>
        <v>2451</v>
      </c>
      <c r="D12" s="220">
        <f t="shared" ref="D12:E12" si="0">SUM(D13:D15)</f>
        <v>205</v>
      </c>
      <c r="E12" s="220">
        <f t="shared" si="0"/>
        <v>2246</v>
      </c>
      <c r="F12" s="221"/>
    </row>
    <row r="13" spans="1:6" s="34" customFormat="1">
      <c r="A13" s="218"/>
      <c r="B13" s="222" t="s">
        <v>212</v>
      </c>
      <c r="C13" s="205">
        <v>165</v>
      </c>
      <c r="D13" s="205">
        <f>C13</f>
        <v>165</v>
      </c>
      <c r="E13" s="223"/>
      <c r="F13" s="221"/>
    </row>
    <row r="14" spans="1:6" s="49" customFormat="1">
      <c r="A14" s="218"/>
      <c r="B14" s="222" t="s">
        <v>213</v>
      </c>
      <c r="C14" s="205">
        <v>40</v>
      </c>
      <c r="D14" s="205">
        <f>C14</f>
        <v>40</v>
      </c>
      <c r="E14" s="111"/>
      <c r="F14" s="224"/>
    </row>
    <row r="15" spans="1:6" s="49" customFormat="1">
      <c r="A15" s="218"/>
      <c r="B15" s="222" t="s">
        <v>214</v>
      </c>
      <c r="C15" s="205">
        <v>2246</v>
      </c>
      <c r="D15" s="205"/>
      <c r="E15" s="111">
        <f>SUM(E16:E21)</f>
        <v>2246</v>
      </c>
      <c r="F15" s="224"/>
    </row>
    <row r="16" spans="1:6" s="49" customFormat="1">
      <c r="A16" s="218"/>
      <c r="B16" s="222" t="s">
        <v>109</v>
      </c>
      <c r="C16" s="205">
        <v>60</v>
      </c>
      <c r="D16" s="205"/>
      <c r="E16" s="205">
        <v>60</v>
      </c>
      <c r="F16" s="224"/>
    </row>
    <row r="17" spans="1:6" s="49" customFormat="1">
      <c r="A17" s="218"/>
      <c r="B17" s="222" t="s">
        <v>110</v>
      </c>
      <c r="C17" s="205">
        <v>450</v>
      </c>
      <c r="D17" s="205"/>
      <c r="E17" s="205">
        <v>450</v>
      </c>
      <c r="F17" s="224"/>
    </row>
    <row r="18" spans="1:6" s="49" customFormat="1">
      <c r="A18" s="218"/>
      <c r="B18" s="222" t="s">
        <v>111</v>
      </c>
      <c r="C18" s="205">
        <v>904</v>
      </c>
      <c r="D18" s="205"/>
      <c r="E18" s="205">
        <v>904</v>
      </c>
      <c r="F18" s="224"/>
    </row>
    <row r="19" spans="1:6" s="49" customFormat="1">
      <c r="A19" s="218"/>
      <c r="B19" s="222" t="s">
        <v>112</v>
      </c>
      <c r="C19" s="205">
        <v>350</v>
      </c>
      <c r="D19" s="205"/>
      <c r="E19" s="205">
        <v>350</v>
      </c>
      <c r="F19" s="224"/>
    </row>
    <row r="20" spans="1:6" s="49" customFormat="1">
      <c r="A20" s="218"/>
      <c r="B20" s="222" t="s">
        <v>177</v>
      </c>
      <c r="C20" s="205">
        <v>332</v>
      </c>
      <c r="D20" s="205"/>
      <c r="E20" s="205">
        <v>332</v>
      </c>
      <c r="F20" s="224"/>
    </row>
    <row r="21" spans="1:6" s="49" customFormat="1">
      <c r="A21" s="218"/>
      <c r="B21" s="222" t="s">
        <v>178</v>
      </c>
      <c r="C21" s="205">
        <v>150</v>
      </c>
      <c r="D21" s="205"/>
      <c r="E21" s="205">
        <v>150</v>
      </c>
      <c r="F21" s="224"/>
    </row>
    <row r="22" spans="1:6" s="49" customFormat="1">
      <c r="A22" s="218"/>
      <c r="B22" s="222" t="s">
        <v>113</v>
      </c>
      <c r="C22" s="111"/>
      <c r="D22" s="205"/>
      <c r="E22" s="111"/>
      <c r="F22" s="224"/>
    </row>
    <row r="23" spans="1:6" s="49" customFormat="1">
      <c r="A23" s="95"/>
      <c r="B23" s="219" t="s">
        <v>215</v>
      </c>
      <c r="C23" s="168">
        <f>SUM(C24:C25)</f>
        <v>57</v>
      </c>
      <c r="D23" s="168">
        <f t="shared" ref="D23:E23" si="1">SUM(D24:D25)</f>
        <v>57</v>
      </c>
      <c r="E23" s="168">
        <f t="shared" si="1"/>
        <v>0</v>
      </c>
      <c r="F23" s="224"/>
    </row>
    <row r="24" spans="1:6" s="49" customFormat="1">
      <c r="A24" s="218"/>
      <c r="B24" s="222" t="s">
        <v>212</v>
      </c>
      <c r="C24" s="205">
        <v>17</v>
      </c>
      <c r="D24" s="205">
        <f>C24</f>
        <v>17</v>
      </c>
      <c r="E24" s="111"/>
      <c r="F24" s="224"/>
    </row>
    <row r="25" spans="1:6" s="49" customFormat="1">
      <c r="A25" s="218"/>
      <c r="B25" s="222" t="s">
        <v>213</v>
      </c>
      <c r="C25" s="205">
        <v>40</v>
      </c>
      <c r="D25" s="205">
        <f>C25</f>
        <v>40</v>
      </c>
      <c r="E25" s="111"/>
      <c r="F25" s="224"/>
    </row>
    <row r="26" spans="1:6" s="49" customFormat="1">
      <c r="A26" s="218"/>
      <c r="B26" s="219" t="s">
        <v>216</v>
      </c>
      <c r="C26" s="168">
        <f>C27+C37</f>
        <v>2394</v>
      </c>
      <c r="D26" s="168">
        <f t="shared" ref="D26:E26" si="2">D27+D37</f>
        <v>148</v>
      </c>
      <c r="E26" s="168">
        <f t="shared" si="2"/>
        <v>2246</v>
      </c>
      <c r="F26" s="224"/>
    </row>
    <row r="27" spans="1:6" s="49" customFormat="1">
      <c r="A27" s="218"/>
      <c r="B27" s="222" t="s">
        <v>212</v>
      </c>
      <c r="C27" s="205">
        <f>C13-C24</f>
        <v>148</v>
      </c>
      <c r="D27" s="205">
        <f>D13-D24</f>
        <v>148</v>
      </c>
      <c r="E27" s="205">
        <f>E13-E24</f>
        <v>0</v>
      </c>
      <c r="F27" s="224"/>
    </row>
    <row r="28" spans="1:6" s="49" customFormat="1" ht="31.5">
      <c r="A28" s="225"/>
      <c r="B28" s="200" t="s">
        <v>217</v>
      </c>
      <c r="C28" s="202">
        <v>59</v>
      </c>
      <c r="D28" s="202">
        <f>C28</f>
        <v>59</v>
      </c>
      <c r="E28" s="111"/>
      <c r="F28" s="224"/>
    </row>
    <row r="29" spans="1:6" s="49" customFormat="1" ht="31.5">
      <c r="A29" s="226"/>
      <c r="B29" s="3" t="s">
        <v>314</v>
      </c>
      <c r="C29" s="223">
        <f>C30+C31+C36</f>
        <v>88.995000000000005</v>
      </c>
      <c r="D29" s="223">
        <f t="shared" ref="D29:E29" si="3">D30+D31+D36</f>
        <v>88.995000000000005</v>
      </c>
      <c r="E29" s="223">
        <f t="shared" si="3"/>
        <v>0</v>
      </c>
      <c r="F29" s="224"/>
    </row>
    <row r="30" spans="1:6" s="49" customFormat="1" ht="31.5">
      <c r="A30" s="227"/>
      <c r="B30" s="5" t="s">
        <v>315</v>
      </c>
      <c r="C30" s="111">
        <v>59</v>
      </c>
      <c r="D30" s="205">
        <f>C30</f>
        <v>59</v>
      </c>
      <c r="E30" s="111"/>
      <c r="F30" s="224"/>
    </row>
    <row r="31" spans="1:6" s="49" customFormat="1" ht="31.5">
      <c r="A31" s="227"/>
      <c r="B31" s="5" t="s">
        <v>316</v>
      </c>
      <c r="C31" s="111">
        <f>SUM(C32:C35)</f>
        <v>25.869999999999997</v>
      </c>
      <c r="D31" s="205">
        <f t="shared" ref="D31:D36" si="4">C31</f>
        <v>25.869999999999997</v>
      </c>
      <c r="E31" s="111"/>
      <c r="F31" s="224"/>
    </row>
    <row r="32" spans="1:6" s="49" customFormat="1">
      <c r="A32" s="227"/>
      <c r="B32" s="2" t="s">
        <v>116</v>
      </c>
      <c r="C32" s="112">
        <v>1.05</v>
      </c>
      <c r="D32" s="202">
        <f t="shared" si="4"/>
        <v>1.05</v>
      </c>
      <c r="E32" s="111"/>
      <c r="F32" s="224"/>
    </row>
    <row r="33" spans="1:6" s="49" customFormat="1">
      <c r="A33" s="227"/>
      <c r="B33" s="2" t="s">
        <v>145</v>
      </c>
      <c r="C33" s="112">
        <v>3.4</v>
      </c>
      <c r="D33" s="202">
        <f t="shared" si="4"/>
        <v>3.4</v>
      </c>
      <c r="E33" s="111"/>
      <c r="F33" s="224"/>
    </row>
    <row r="34" spans="1:6" s="49" customFormat="1">
      <c r="A34" s="227"/>
      <c r="B34" s="2" t="s">
        <v>136</v>
      </c>
      <c r="C34" s="112">
        <v>18</v>
      </c>
      <c r="D34" s="202">
        <f t="shared" si="4"/>
        <v>18</v>
      </c>
      <c r="E34" s="111"/>
      <c r="F34" s="224"/>
    </row>
    <row r="35" spans="1:6" s="49" customFormat="1">
      <c r="A35" s="227"/>
      <c r="B35" s="2" t="s">
        <v>144</v>
      </c>
      <c r="C35" s="112">
        <f>3.6-0.18</f>
        <v>3.42</v>
      </c>
      <c r="D35" s="202">
        <f t="shared" si="4"/>
        <v>3.42</v>
      </c>
      <c r="E35" s="111"/>
      <c r="F35" s="224"/>
    </row>
    <row r="36" spans="1:6" s="49" customFormat="1">
      <c r="A36" s="227"/>
      <c r="B36" s="5" t="s">
        <v>317</v>
      </c>
      <c r="C36" s="112">
        <f>C13*2.5/100</f>
        <v>4.125</v>
      </c>
      <c r="D36" s="202">
        <f t="shared" si="4"/>
        <v>4.125</v>
      </c>
      <c r="E36" s="111"/>
      <c r="F36" s="224"/>
    </row>
    <row r="37" spans="1:6" s="49" customFormat="1">
      <c r="A37" s="225"/>
      <c r="B37" s="222" t="s">
        <v>218</v>
      </c>
      <c r="C37" s="205">
        <f>C15</f>
        <v>2246</v>
      </c>
      <c r="D37" s="228"/>
      <c r="E37" s="111">
        <f>SUM(E38:E49)</f>
        <v>2246</v>
      </c>
      <c r="F37" s="224"/>
    </row>
    <row r="38" spans="1:6" s="49" customFormat="1">
      <c r="A38" s="225"/>
      <c r="B38" s="222" t="s">
        <v>179</v>
      </c>
      <c r="C38" s="205"/>
      <c r="D38" s="228"/>
      <c r="E38" s="111">
        <v>974</v>
      </c>
      <c r="F38" s="224"/>
    </row>
    <row r="39" spans="1:6" s="49" customFormat="1">
      <c r="A39" s="225"/>
      <c r="B39" s="222" t="s">
        <v>180</v>
      </c>
      <c r="C39" s="205"/>
      <c r="D39" s="228"/>
      <c r="E39" s="111">
        <v>30</v>
      </c>
      <c r="F39" s="224"/>
    </row>
    <row r="40" spans="1:6" s="49" customFormat="1">
      <c r="A40" s="225"/>
      <c r="B40" s="222" t="s">
        <v>181</v>
      </c>
      <c r="C40" s="205"/>
      <c r="D40" s="228"/>
      <c r="E40" s="111">
        <v>60</v>
      </c>
      <c r="F40" s="224"/>
    </row>
    <row r="41" spans="1:6" s="49" customFormat="1">
      <c r="A41" s="225"/>
      <c r="B41" s="222" t="s">
        <v>182</v>
      </c>
      <c r="C41" s="205"/>
      <c r="D41" s="228"/>
      <c r="E41" s="111">
        <v>100</v>
      </c>
      <c r="F41" s="224"/>
    </row>
    <row r="42" spans="1:6" s="49" customFormat="1">
      <c r="A42" s="225"/>
      <c r="B42" s="222" t="s">
        <v>183</v>
      </c>
      <c r="C42" s="205"/>
      <c r="D42" s="228"/>
      <c r="E42" s="111">
        <v>30</v>
      </c>
      <c r="F42" s="224"/>
    </row>
    <row r="43" spans="1:6" s="49" customFormat="1">
      <c r="A43" s="225"/>
      <c r="B43" s="222" t="s">
        <v>184</v>
      </c>
      <c r="C43" s="205"/>
      <c r="D43" s="228"/>
      <c r="E43" s="111"/>
      <c r="F43" s="224"/>
    </row>
    <row r="44" spans="1:6" s="49" customFormat="1" ht="31.5">
      <c r="A44" s="225"/>
      <c r="B44" s="229" t="s">
        <v>434</v>
      </c>
      <c r="C44" s="205"/>
      <c r="D44" s="228"/>
      <c r="E44" s="111">
        <v>900</v>
      </c>
      <c r="F44" s="224"/>
    </row>
    <row r="45" spans="1:6" s="49" customFormat="1">
      <c r="A45" s="225"/>
      <c r="B45" s="222" t="s">
        <v>185</v>
      </c>
      <c r="C45" s="205"/>
      <c r="D45" s="228"/>
      <c r="E45" s="111">
        <v>30</v>
      </c>
      <c r="F45" s="224"/>
    </row>
    <row r="46" spans="1:6" s="49" customFormat="1">
      <c r="A46" s="225"/>
      <c r="B46" s="222" t="s">
        <v>186</v>
      </c>
      <c r="C46" s="205"/>
      <c r="D46" s="228"/>
      <c r="E46" s="111">
        <v>1</v>
      </c>
      <c r="F46" s="224"/>
    </row>
    <row r="47" spans="1:6" s="49" customFormat="1">
      <c r="A47" s="225"/>
      <c r="B47" s="222" t="s">
        <v>187</v>
      </c>
      <c r="C47" s="205"/>
      <c r="D47" s="228"/>
      <c r="E47" s="111">
        <v>25</v>
      </c>
      <c r="F47" s="224"/>
    </row>
    <row r="48" spans="1:6" s="49" customFormat="1">
      <c r="A48" s="225"/>
      <c r="B48" s="222" t="s">
        <v>188</v>
      </c>
      <c r="C48" s="205"/>
      <c r="D48" s="228"/>
      <c r="E48" s="111">
        <v>19</v>
      </c>
      <c r="F48" s="224"/>
    </row>
    <row r="49" spans="1:7" s="49" customFormat="1">
      <c r="A49" s="225"/>
      <c r="B49" s="222" t="s">
        <v>189</v>
      </c>
      <c r="C49" s="205"/>
      <c r="D49" s="228"/>
      <c r="E49" s="111">
        <v>77</v>
      </c>
      <c r="F49" s="224"/>
    </row>
    <row r="50" spans="1:7" s="49" customFormat="1">
      <c r="A50" s="218"/>
      <c r="B50" s="219" t="s">
        <v>219</v>
      </c>
      <c r="C50" s="230">
        <f>C51+C60+C365</f>
        <v>21491.995846153844</v>
      </c>
      <c r="D50" s="220">
        <f t="shared" ref="D50:E50" si="5">D51+D60+D365</f>
        <v>12038.355846153845</v>
      </c>
      <c r="E50" s="220">
        <f t="shared" si="5"/>
        <v>9252</v>
      </c>
      <c r="F50" s="224"/>
      <c r="G50" s="119">
        <f>C50-D50-E50</f>
        <v>201.63999999999942</v>
      </c>
    </row>
    <row r="51" spans="1:7" s="49" customFormat="1">
      <c r="A51" s="218" t="s">
        <v>220</v>
      </c>
      <c r="B51" s="219" t="s">
        <v>221</v>
      </c>
      <c r="C51" s="168">
        <f>C52+C55</f>
        <v>4580</v>
      </c>
      <c r="D51" s="168">
        <f t="shared" ref="D51:E51" si="6">D52+D55</f>
        <v>4580</v>
      </c>
      <c r="E51" s="168">
        <f t="shared" si="6"/>
        <v>0</v>
      </c>
      <c r="F51" s="224"/>
    </row>
    <row r="52" spans="1:7" s="49" customFormat="1">
      <c r="A52" s="225"/>
      <c r="B52" s="231" t="s">
        <v>437</v>
      </c>
      <c r="C52" s="168">
        <f>2838+1122+408-122</f>
        <v>4246</v>
      </c>
      <c r="D52" s="168">
        <f>C52</f>
        <v>4246</v>
      </c>
      <c r="E52" s="168"/>
      <c r="F52" s="224"/>
    </row>
    <row r="53" spans="1:7" s="49" customFormat="1">
      <c r="A53" s="225"/>
      <c r="B53" s="201" t="s">
        <v>223</v>
      </c>
      <c r="C53" s="172">
        <v>122</v>
      </c>
      <c r="D53" s="202">
        <f>C53</f>
        <v>122</v>
      </c>
      <c r="E53" s="111"/>
      <c r="F53" s="224"/>
    </row>
    <row r="54" spans="1:7" s="49" customFormat="1" ht="31.5">
      <c r="A54" s="232"/>
      <c r="B54" s="233" t="s">
        <v>407</v>
      </c>
      <c r="C54" s="202">
        <f>408-10</f>
        <v>398</v>
      </c>
      <c r="D54" s="202">
        <f>C54</f>
        <v>398</v>
      </c>
      <c r="E54" s="111"/>
      <c r="F54" s="224"/>
    </row>
    <row r="55" spans="1:7" s="49" customFormat="1">
      <c r="A55" s="218"/>
      <c r="B55" s="219" t="s">
        <v>225</v>
      </c>
      <c r="C55" s="168">
        <f>SUM(C56:C59)</f>
        <v>334</v>
      </c>
      <c r="D55" s="168">
        <f t="shared" ref="D55:E55" si="7">SUM(D56:D59)</f>
        <v>334</v>
      </c>
      <c r="E55" s="168">
        <f t="shared" si="7"/>
        <v>0</v>
      </c>
      <c r="F55" s="224"/>
    </row>
    <row r="56" spans="1:7" s="49" customFormat="1">
      <c r="A56" s="203"/>
      <c r="B56" s="204" t="s">
        <v>226</v>
      </c>
      <c r="C56" s="177">
        <v>30</v>
      </c>
      <c r="D56" s="205">
        <f>C56</f>
        <v>30</v>
      </c>
      <c r="E56" s="111"/>
      <c r="F56" s="224"/>
    </row>
    <row r="57" spans="1:7" s="49" customFormat="1">
      <c r="A57" s="218"/>
      <c r="B57" s="204" t="s">
        <v>227</v>
      </c>
      <c r="C57" s="205">
        <v>6</v>
      </c>
      <c r="D57" s="205">
        <f t="shared" ref="D57:D59" si="8">C57</f>
        <v>6</v>
      </c>
      <c r="E57" s="111"/>
      <c r="F57" s="224"/>
    </row>
    <row r="58" spans="1:7" s="49" customFormat="1" ht="63">
      <c r="A58" s="218"/>
      <c r="B58" s="234" t="s">
        <v>228</v>
      </c>
      <c r="C58" s="205">
        <v>164</v>
      </c>
      <c r="D58" s="205">
        <f t="shared" si="8"/>
        <v>164</v>
      </c>
      <c r="E58" s="111"/>
      <c r="F58" s="224"/>
    </row>
    <row r="59" spans="1:7" s="49" customFormat="1">
      <c r="A59" s="218"/>
      <c r="B59" s="204" t="s">
        <v>229</v>
      </c>
      <c r="C59" s="205">
        <v>134</v>
      </c>
      <c r="D59" s="205">
        <f t="shared" si="8"/>
        <v>134</v>
      </c>
      <c r="E59" s="111"/>
      <c r="F59" s="224"/>
    </row>
    <row r="60" spans="1:7" s="49" customFormat="1" ht="31.5">
      <c r="A60" s="225" t="s">
        <v>230</v>
      </c>
      <c r="B60" s="235" t="s">
        <v>231</v>
      </c>
      <c r="C60" s="220">
        <f>C61+C62+C63+C64+C105+C117+C120+C130+C131+C144+C182+C186+C201+C205+C207+C208+C209+C210+C219+C220+C229+C236+C243+C249+C288+C289</f>
        <v>16801.997846153845</v>
      </c>
      <c r="D60" s="220">
        <f t="shared" ref="D60:E60" si="9">D61+D62+D63+D64+D105+D117+D120+D130+D131+D144+D182+D186+D201+D205+D207+D208+D209+D210+D219+D220+D229+D236+D243+D249+D288+D289</f>
        <v>7378.355846153846</v>
      </c>
      <c r="E60" s="220">
        <f t="shared" si="9"/>
        <v>9252</v>
      </c>
      <c r="F60" s="224"/>
    </row>
    <row r="61" spans="1:7" s="49" customFormat="1">
      <c r="A61" s="203"/>
      <c r="B61" s="206" t="s">
        <v>232</v>
      </c>
      <c r="C61" s="163">
        <v>400</v>
      </c>
      <c r="D61" s="220">
        <f>C61</f>
        <v>400</v>
      </c>
      <c r="E61" s="223"/>
      <c r="F61" s="224"/>
    </row>
    <row r="62" spans="1:7" s="49" customFormat="1" ht="63">
      <c r="A62" s="203"/>
      <c r="B62" s="206" t="s">
        <v>233</v>
      </c>
      <c r="C62" s="163">
        <v>150</v>
      </c>
      <c r="D62" s="220">
        <f>C62</f>
        <v>150</v>
      </c>
      <c r="E62" s="223"/>
      <c r="F62" s="224"/>
    </row>
    <row r="63" spans="1:7" s="49" customFormat="1">
      <c r="A63" s="203"/>
      <c r="B63" s="206" t="s">
        <v>234</v>
      </c>
      <c r="C63" s="163">
        <v>50</v>
      </c>
      <c r="D63" s="220">
        <f>C63</f>
        <v>50</v>
      </c>
      <c r="E63" s="223"/>
      <c r="F63" s="224"/>
    </row>
    <row r="64" spans="1:7" s="49" customFormat="1">
      <c r="A64" s="203"/>
      <c r="B64" s="206" t="s">
        <v>235</v>
      </c>
      <c r="C64" s="163">
        <f>C65+C75+C91+C99</f>
        <v>150</v>
      </c>
      <c r="D64" s="220">
        <f>C64</f>
        <v>150</v>
      </c>
      <c r="E64" s="223"/>
      <c r="F64" s="224"/>
    </row>
    <row r="65" spans="1:6" s="49" customFormat="1">
      <c r="A65" s="86"/>
      <c r="B65" s="78" t="s">
        <v>318</v>
      </c>
      <c r="C65" s="111">
        <f>C66+C72</f>
        <v>16.399999999999999</v>
      </c>
      <c r="D65" s="111">
        <f>D66+D72</f>
        <v>16.399999999999999</v>
      </c>
      <c r="E65" s="111"/>
      <c r="F65" s="224"/>
    </row>
    <row r="66" spans="1:6" s="49" customFormat="1">
      <c r="A66" s="86"/>
      <c r="B66" s="81" t="s">
        <v>319</v>
      </c>
      <c r="C66" s="112">
        <f>SUM(C67:C71)</f>
        <v>7.4</v>
      </c>
      <c r="D66" s="112">
        <f>SUM(D67:D71)</f>
        <v>7.4</v>
      </c>
      <c r="E66" s="111"/>
      <c r="F66" s="224"/>
    </row>
    <row r="67" spans="1:6" s="49" customFormat="1">
      <c r="A67" s="86"/>
      <c r="B67" s="81" t="s">
        <v>29</v>
      </c>
      <c r="C67" s="113">
        <v>0.5</v>
      </c>
      <c r="D67" s="202">
        <f t="shared" ref="D67:D129" si="10">C67</f>
        <v>0.5</v>
      </c>
      <c r="E67" s="111"/>
      <c r="F67" s="224"/>
    </row>
    <row r="68" spans="1:6" s="49" customFormat="1">
      <c r="A68" s="86"/>
      <c r="B68" s="81" t="s">
        <v>30</v>
      </c>
      <c r="C68" s="113">
        <v>0.6</v>
      </c>
      <c r="D68" s="202">
        <f t="shared" si="10"/>
        <v>0.6</v>
      </c>
      <c r="E68" s="111"/>
      <c r="F68" s="224"/>
    </row>
    <row r="69" spans="1:6" s="49" customFormat="1">
      <c r="A69" s="86"/>
      <c r="B69" s="81" t="s">
        <v>31</v>
      </c>
      <c r="C69" s="113">
        <v>0.3</v>
      </c>
      <c r="D69" s="202">
        <f t="shared" si="10"/>
        <v>0.3</v>
      </c>
      <c r="E69" s="111"/>
      <c r="F69" s="224"/>
    </row>
    <row r="70" spans="1:6" s="49" customFormat="1">
      <c r="A70" s="86"/>
      <c r="B70" s="81" t="s">
        <v>32</v>
      </c>
      <c r="C70" s="113">
        <v>3</v>
      </c>
      <c r="D70" s="202">
        <f t="shared" si="10"/>
        <v>3</v>
      </c>
      <c r="E70" s="111"/>
      <c r="F70" s="224"/>
    </row>
    <row r="71" spans="1:6" s="49" customFormat="1">
      <c r="A71" s="86"/>
      <c r="B71" s="81" t="s">
        <v>33</v>
      </c>
      <c r="C71" s="113">
        <v>3</v>
      </c>
      <c r="D71" s="202">
        <f t="shared" si="10"/>
        <v>3</v>
      </c>
      <c r="E71" s="111"/>
      <c r="F71" s="224"/>
    </row>
    <row r="72" spans="1:6" s="49" customFormat="1">
      <c r="A72" s="86"/>
      <c r="B72" s="81" t="s">
        <v>320</v>
      </c>
      <c r="C72" s="113">
        <f>SUM(C73:C74)</f>
        <v>9</v>
      </c>
      <c r="D72" s="113">
        <f>SUM(D73:D74)</f>
        <v>9</v>
      </c>
      <c r="E72" s="111"/>
      <c r="F72" s="224"/>
    </row>
    <row r="73" spans="1:6" s="49" customFormat="1" ht="31.5">
      <c r="A73" s="86"/>
      <c r="B73" s="81" t="s">
        <v>34</v>
      </c>
      <c r="C73" s="113">
        <v>4</v>
      </c>
      <c r="D73" s="113">
        <f t="shared" si="10"/>
        <v>4</v>
      </c>
      <c r="E73" s="111"/>
      <c r="F73" s="224"/>
    </row>
    <row r="74" spans="1:6" s="49" customFormat="1" ht="31.5">
      <c r="A74" s="86"/>
      <c r="B74" s="81" t="s">
        <v>35</v>
      </c>
      <c r="C74" s="113">
        <v>5</v>
      </c>
      <c r="D74" s="113">
        <f t="shared" si="10"/>
        <v>5</v>
      </c>
      <c r="E74" s="111"/>
      <c r="F74" s="224"/>
    </row>
    <row r="75" spans="1:6" s="49" customFormat="1">
      <c r="A75" s="86"/>
      <c r="B75" s="78" t="s">
        <v>321</v>
      </c>
      <c r="C75" s="114">
        <f>SUM(C76:C90)</f>
        <v>51.379999999999995</v>
      </c>
      <c r="D75" s="114">
        <f>SUM(D76:D90)</f>
        <v>51.379999999999995</v>
      </c>
      <c r="E75" s="111"/>
      <c r="F75" s="224"/>
    </row>
    <row r="76" spans="1:6" s="34" customFormat="1">
      <c r="A76" s="86"/>
      <c r="B76" s="81" t="s">
        <v>37</v>
      </c>
      <c r="C76" s="115">
        <v>3</v>
      </c>
      <c r="D76" s="115">
        <f t="shared" si="10"/>
        <v>3</v>
      </c>
      <c r="E76" s="223"/>
      <c r="F76" s="221"/>
    </row>
    <row r="77" spans="1:6" s="49" customFormat="1" ht="31.5">
      <c r="A77" s="86"/>
      <c r="B77" s="81" t="s">
        <v>38</v>
      </c>
      <c r="C77" s="115">
        <v>14.399999999999999</v>
      </c>
      <c r="D77" s="115">
        <f t="shared" si="10"/>
        <v>14.399999999999999</v>
      </c>
      <c r="E77" s="111"/>
      <c r="F77" s="224"/>
    </row>
    <row r="78" spans="1:6" s="49" customFormat="1">
      <c r="A78" s="86"/>
      <c r="B78" s="81" t="s">
        <v>39</v>
      </c>
      <c r="C78" s="115">
        <v>4.5</v>
      </c>
      <c r="D78" s="115">
        <f t="shared" si="10"/>
        <v>4.5</v>
      </c>
      <c r="E78" s="111"/>
      <c r="F78" s="224"/>
    </row>
    <row r="79" spans="1:6" s="34" customFormat="1">
      <c r="A79" s="86"/>
      <c r="B79" s="81" t="s">
        <v>40</v>
      </c>
      <c r="C79" s="115">
        <v>5</v>
      </c>
      <c r="D79" s="115">
        <f t="shared" si="10"/>
        <v>5</v>
      </c>
      <c r="E79" s="223"/>
      <c r="F79" s="221"/>
    </row>
    <row r="80" spans="1:6" s="49" customFormat="1">
      <c r="A80" s="86"/>
      <c r="B80" s="81" t="s">
        <v>21</v>
      </c>
      <c r="C80" s="115">
        <v>3</v>
      </c>
      <c r="D80" s="115">
        <f t="shared" si="10"/>
        <v>3</v>
      </c>
      <c r="E80" s="111"/>
      <c r="F80" s="224"/>
    </row>
    <row r="81" spans="1:6" s="34" customFormat="1">
      <c r="A81" s="86"/>
      <c r="B81" s="81" t="s">
        <v>41</v>
      </c>
      <c r="C81" s="115">
        <v>1.5</v>
      </c>
      <c r="D81" s="115">
        <f t="shared" si="10"/>
        <v>1.5</v>
      </c>
      <c r="E81" s="223"/>
      <c r="F81" s="221"/>
    </row>
    <row r="82" spans="1:6" s="49" customFormat="1">
      <c r="A82" s="86"/>
      <c r="B82" s="81" t="s">
        <v>42</v>
      </c>
      <c r="C82" s="115">
        <v>1.5</v>
      </c>
      <c r="D82" s="115">
        <f t="shared" si="10"/>
        <v>1.5</v>
      </c>
      <c r="E82" s="111"/>
      <c r="F82" s="224"/>
    </row>
    <row r="83" spans="1:6" ht="31.5">
      <c r="A83" s="86"/>
      <c r="B83" s="81" t="s">
        <v>43</v>
      </c>
      <c r="C83" s="115">
        <v>6.4</v>
      </c>
      <c r="D83" s="115">
        <f t="shared" si="10"/>
        <v>6.4</v>
      </c>
      <c r="E83" s="223"/>
      <c r="F83" s="224"/>
    </row>
    <row r="84" spans="1:6" s="51" customFormat="1">
      <c r="A84" s="86"/>
      <c r="B84" s="81" t="s">
        <v>44</v>
      </c>
      <c r="C84" s="115">
        <v>0.8</v>
      </c>
      <c r="D84" s="115">
        <f t="shared" si="10"/>
        <v>0.8</v>
      </c>
      <c r="E84" s="220"/>
      <c r="F84" s="236"/>
    </row>
    <row r="85" spans="1:6" s="51" customFormat="1">
      <c r="A85" s="86"/>
      <c r="B85" s="81" t="s">
        <v>45</v>
      </c>
      <c r="C85" s="115">
        <v>1</v>
      </c>
      <c r="D85" s="115">
        <f t="shared" si="10"/>
        <v>1</v>
      </c>
      <c r="E85" s="220"/>
      <c r="F85" s="236"/>
    </row>
    <row r="86" spans="1:6" s="52" customFormat="1">
      <c r="A86" s="86"/>
      <c r="B86" s="81" t="s">
        <v>46</v>
      </c>
      <c r="C86" s="115">
        <v>0.89999999999999991</v>
      </c>
      <c r="D86" s="115">
        <f t="shared" si="10"/>
        <v>0.89999999999999991</v>
      </c>
      <c r="E86" s="202"/>
      <c r="F86" s="237"/>
    </row>
    <row r="87" spans="1:6" s="53" customFormat="1" ht="31.5">
      <c r="A87" s="86"/>
      <c r="B87" s="81" t="s">
        <v>47</v>
      </c>
      <c r="C87" s="115">
        <v>2.1</v>
      </c>
      <c r="D87" s="115">
        <f t="shared" si="10"/>
        <v>2.1</v>
      </c>
      <c r="E87" s="202"/>
      <c r="F87" s="237"/>
    </row>
    <row r="88" spans="1:6" ht="31.5">
      <c r="A88" s="86"/>
      <c r="B88" s="81" t="s">
        <v>48</v>
      </c>
      <c r="C88" s="115">
        <v>0.28000000000000003</v>
      </c>
      <c r="D88" s="115">
        <f t="shared" si="10"/>
        <v>0.28000000000000003</v>
      </c>
      <c r="E88" s="205"/>
      <c r="F88" s="236"/>
    </row>
    <row r="89" spans="1:6">
      <c r="A89" s="86"/>
      <c r="B89" s="81" t="s">
        <v>49</v>
      </c>
      <c r="C89" s="115">
        <v>2</v>
      </c>
      <c r="D89" s="115">
        <f t="shared" si="10"/>
        <v>2</v>
      </c>
      <c r="E89" s="205"/>
      <c r="F89" s="236"/>
    </row>
    <row r="90" spans="1:6">
      <c r="A90" s="86"/>
      <c r="B90" s="81" t="s">
        <v>50</v>
      </c>
      <c r="C90" s="115">
        <v>5</v>
      </c>
      <c r="D90" s="115">
        <f t="shared" si="10"/>
        <v>5</v>
      </c>
      <c r="E90" s="205"/>
      <c r="F90" s="236"/>
    </row>
    <row r="91" spans="1:6" s="51" customFormat="1">
      <c r="A91" s="86"/>
      <c r="B91" s="78" t="s">
        <v>322</v>
      </c>
      <c r="C91" s="114">
        <f>SUM(C92:C98)</f>
        <v>67.72</v>
      </c>
      <c r="D91" s="114">
        <f>SUM(D92:D98)</f>
        <v>67.72</v>
      </c>
      <c r="E91" s="220"/>
      <c r="F91" s="236"/>
    </row>
    <row r="92" spans="1:6" ht="47.25">
      <c r="A92" s="86"/>
      <c r="B92" s="81" t="s">
        <v>52</v>
      </c>
      <c r="C92" s="115">
        <v>23</v>
      </c>
      <c r="D92" s="115">
        <f t="shared" si="10"/>
        <v>23</v>
      </c>
      <c r="E92" s="205"/>
      <c r="F92" s="236"/>
    </row>
    <row r="93" spans="1:6">
      <c r="A93" s="86"/>
      <c r="B93" s="81" t="s">
        <v>53</v>
      </c>
      <c r="C93" s="115">
        <f>30-0.44</f>
        <v>29.56</v>
      </c>
      <c r="D93" s="115">
        <f t="shared" si="10"/>
        <v>29.56</v>
      </c>
      <c r="E93" s="205"/>
      <c r="F93" s="236"/>
    </row>
    <row r="94" spans="1:6">
      <c r="A94" s="86"/>
      <c r="B94" s="81" t="s">
        <v>54</v>
      </c>
      <c r="C94" s="115">
        <v>7</v>
      </c>
      <c r="D94" s="115">
        <f t="shared" si="10"/>
        <v>7</v>
      </c>
      <c r="E94" s="205"/>
      <c r="F94" s="236"/>
    </row>
    <row r="95" spans="1:6" s="53" customFormat="1">
      <c r="A95" s="86"/>
      <c r="B95" s="81" t="s">
        <v>55</v>
      </c>
      <c r="C95" s="115">
        <v>0.36</v>
      </c>
      <c r="D95" s="115">
        <f t="shared" si="10"/>
        <v>0.36</v>
      </c>
      <c r="E95" s="202"/>
      <c r="F95" s="237"/>
    </row>
    <row r="96" spans="1:6" s="53" customFormat="1">
      <c r="A96" s="86"/>
      <c r="B96" s="81" t="s">
        <v>56</v>
      </c>
      <c r="C96" s="115">
        <v>2.16</v>
      </c>
      <c r="D96" s="115">
        <f t="shared" si="10"/>
        <v>2.16</v>
      </c>
      <c r="E96" s="202"/>
      <c r="F96" s="237"/>
    </row>
    <row r="97" spans="1:6" s="51" customFormat="1">
      <c r="A97" s="86"/>
      <c r="B97" s="81" t="s">
        <v>57</v>
      </c>
      <c r="C97" s="115">
        <v>3</v>
      </c>
      <c r="D97" s="115">
        <f t="shared" si="10"/>
        <v>3</v>
      </c>
      <c r="E97" s="223"/>
      <c r="F97" s="236"/>
    </row>
    <row r="98" spans="1:6" s="51" customFormat="1">
      <c r="A98" s="86"/>
      <c r="B98" s="81" t="s">
        <v>58</v>
      </c>
      <c r="C98" s="115">
        <v>2.64</v>
      </c>
      <c r="D98" s="115">
        <f t="shared" si="10"/>
        <v>2.64</v>
      </c>
      <c r="E98" s="223"/>
      <c r="F98" s="236"/>
    </row>
    <row r="99" spans="1:6">
      <c r="A99" s="86"/>
      <c r="B99" s="78" t="s">
        <v>323</v>
      </c>
      <c r="C99" s="114">
        <f>SUM(C100:C104)</f>
        <v>14.5</v>
      </c>
      <c r="D99" s="114">
        <f>SUM(D100:D104)</f>
        <v>14.5</v>
      </c>
      <c r="E99" s="111"/>
      <c r="F99" s="236"/>
    </row>
    <row r="100" spans="1:6">
      <c r="A100" s="86"/>
      <c r="B100" s="81" t="s">
        <v>60</v>
      </c>
      <c r="C100" s="115">
        <v>0</v>
      </c>
      <c r="D100" s="115">
        <f t="shared" si="10"/>
        <v>0</v>
      </c>
      <c r="E100" s="111"/>
      <c r="F100" s="236"/>
    </row>
    <row r="101" spans="1:6">
      <c r="A101" s="86"/>
      <c r="B101" s="81" t="s">
        <v>61</v>
      </c>
      <c r="C101" s="115">
        <v>3</v>
      </c>
      <c r="D101" s="115">
        <f t="shared" si="10"/>
        <v>3</v>
      </c>
      <c r="E101" s="111"/>
      <c r="F101" s="236"/>
    </row>
    <row r="102" spans="1:6">
      <c r="A102" s="86"/>
      <c r="B102" s="81" t="s">
        <v>62</v>
      </c>
      <c r="C102" s="115">
        <v>4</v>
      </c>
      <c r="D102" s="115">
        <f t="shared" si="10"/>
        <v>4</v>
      </c>
      <c r="E102" s="111"/>
      <c r="F102" s="236"/>
    </row>
    <row r="103" spans="1:6">
      <c r="A103" s="86"/>
      <c r="B103" s="81" t="s">
        <v>63</v>
      </c>
      <c r="C103" s="115">
        <v>4.5</v>
      </c>
      <c r="D103" s="115">
        <f t="shared" si="10"/>
        <v>4.5</v>
      </c>
      <c r="E103" s="111"/>
      <c r="F103" s="236"/>
    </row>
    <row r="104" spans="1:6">
      <c r="A104" s="86"/>
      <c r="B104" s="81" t="s">
        <v>64</v>
      </c>
      <c r="C104" s="115">
        <v>3</v>
      </c>
      <c r="D104" s="115">
        <f t="shared" si="10"/>
        <v>3</v>
      </c>
      <c r="E104" s="111"/>
      <c r="F104" s="236"/>
    </row>
    <row r="105" spans="1:6" ht="31.5">
      <c r="A105" s="203"/>
      <c r="B105" s="206" t="s">
        <v>236</v>
      </c>
      <c r="C105" s="164">
        <f>C106+C108</f>
        <v>245</v>
      </c>
      <c r="D105" s="164">
        <f>D106+D108</f>
        <v>245</v>
      </c>
      <c r="E105" s="111"/>
      <c r="F105" s="236"/>
    </row>
    <row r="106" spans="1:6">
      <c r="A106" s="203"/>
      <c r="B106" s="92" t="s">
        <v>120</v>
      </c>
      <c r="C106" s="165">
        <v>220</v>
      </c>
      <c r="D106" s="205">
        <f t="shared" si="10"/>
        <v>220</v>
      </c>
      <c r="E106" s="111"/>
      <c r="F106" s="236"/>
    </row>
    <row r="107" spans="1:6" ht="94.5">
      <c r="A107" s="203"/>
      <c r="B107" s="93" t="s">
        <v>328</v>
      </c>
      <c r="C107" s="166"/>
      <c r="D107" s="205"/>
      <c r="E107" s="111"/>
      <c r="F107" s="236"/>
    </row>
    <row r="108" spans="1:6">
      <c r="A108" s="203"/>
      <c r="B108" s="92" t="s">
        <v>121</v>
      </c>
      <c r="C108" s="165">
        <f>C109+C110+C111+C112+C113</f>
        <v>25</v>
      </c>
      <c r="D108" s="165">
        <f>D109+D110+D111+D112+D113</f>
        <v>25</v>
      </c>
      <c r="E108" s="111"/>
      <c r="F108" s="236"/>
    </row>
    <row r="109" spans="1:6">
      <c r="A109" s="203"/>
      <c r="B109" s="93" t="s">
        <v>329</v>
      </c>
      <c r="C109" s="167">
        <v>1.5</v>
      </c>
      <c r="D109" s="167">
        <f t="shared" si="10"/>
        <v>1.5</v>
      </c>
      <c r="E109" s="111"/>
      <c r="F109" s="236"/>
    </row>
    <row r="110" spans="1:6" ht="31.5">
      <c r="A110" s="203"/>
      <c r="B110" s="93" t="s">
        <v>330</v>
      </c>
      <c r="C110" s="167">
        <v>5</v>
      </c>
      <c r="D110" s="167">
        <f t="shared" si="10"/>
        <v>5</v>
      </c>
      <c r="E110" s="111"/>
      <c r="F110" s="236"/>
    </row>
    <row r="111" spans="1:6">
      <c r="A111" s="203"/>
      <c r="B111" s="93" t="s">
        <v>331</v>
      </c>
      <c r="C111" s="167">
        <v>2</v>
      </c>
      <c r="D111" s="167">
        <f t="shared" si="10"/>
        <v>2</v>
      </c>
      <c r="E111" s="111"/>
      <c r="F111" s="236"/>
    </row>
    <row r="112" spans="1:6">
      <c r="A112" s="203"/>
      <c r="B112" s="93" t="s">
        <v>332</v>
      </c>
      <c r="C112" s="167">
        <v>1.5</v>
      </c>
      <c r="D112" s="167">
        <f t="shared" si="10"/>
        <v>1.5</v>
      </c>
      <c r="E112" s="111"/>
      <c r="F112" s="236"/>
    </row>
    <row r="113" spans="1:6" ht="31.5">
      <c r="A113" s="203"/>
      <c r="B113" s="93" t="s">
        <v>333</v>
      </c>
      <c r="C113" s="167">
        <f>C114+C115+C116</f>
        <v>15</v>
      </c>
      <c r="D113" s="167">
        <f t="shared" si="10"/>
        <v>15</v>
      </c>
      <c r="E113" s="111"/>
      <c r="F113" s="236"/>
    </row>
    <row r="114" spans="1:6">
      <c r="A114" s="203"/>
      <c r="B114" s="93" t="s">
        <v>324</v>
      </c>
      <c r="C114" s="167">
        <v>0.06</v>
      </c>
      <c r="D114" s="167">
        <f t="shared" si="10"/>
        <v>0.06</v>
      </c>
      <c r="E114" s="111"/>
      <c r="F114" s="236"/>
    </row>
    <row r="115" spans="1:6">
      <c r="A115" s="203"/>
      <c r="B115" s="93" t="s">
        <v>325</v>
      </c>
      <c r="C115" s="167">
        <v>0.12</v>
      </c>
      <c r="D115" s="167">
        <f t="shared" si="10"/>
        <v>0.12</v>
      </c>
      <c r="E115" s="111"/>
      <c r="F115" s="236"/>
    </row>
    <row r="116" spans="1:6">
      <c r="A116" s="203" t="s">
        <v>326</v>
      </c>
      <c r="B116" s="93" t="s">
        <v>327</v>
      </c>
      <c r="C116" s="167">
        <f>15-0.18</f>
        <v>14.82</v>
      </c>
      <c r="D116" s="167">
        <f t="shared" si="10"/>
        <v>14.82</v>
      </c>
      <c r="E116" s="111"/>
      <c r="F116" s="236"/>
    </row>
    <row r="117" spans="1:6" ht="31.5">
      <c r="A117" s="203"/>
      <c r="B117" s="206" t="s">
        <v>237</v>
      </c>
      <c r="C117" s="168">
        <f>C118+C119</f>
        <v>350</v>
      </c>
      <c r="D117" s="168">
        <f>D118+D119</f>
        <v>350</v>
      </c>
      <c r="E117" s="111"/>
      <c r="F117" s="236"/>
    </row>
    <row r="118" spans="1:6">
      <c r="A118" s="203"/>
      <c r="B118" s="93" t="s">
        <v>334</v>
      </c>
      <c r="C118" s="169">
        <v>266</v>
      </c>
      <c r="D118" s="169">
        <f t="shared" si="10"/>
        <v>266</v>
      </c>
      <c r="E118" s="111"/>
      <c r="F118" s="236"/>
    </row>
    <row r="119" spans="1:6" ht="31.5">
      <c r="A119" s="203"/>
      <c r="B119" s="93" t="s">
        <v>335</v>
      </c>
      <c r="C119" s="169">
        <v>84</v>
      </c>
      <c r="D119" s="169">
        <f t="shared" si="10"/>
        <v>84</v>
      </c>
      <c r="E119" s="111"/>
      <c r="F119" s="236"/>
    </row>
    <row r="120" spans="1:6" ht="63">
      <c r="A120" s="203"/>
      <c r="B120" s="206" t="s">
        <v>238</v>
      </c>
      <c r="C120" s="163">
        <f>C121+C126</f>
        <v>750</v>
      </c>
      <c r="D120" s="163">
        <f>D121+D126</f>
        <v>750</v>
      </c>
      <c r="E120" s="111"/>
      <c r="F120" s="236"/>
    </row>
    <row r="121" spans="1:6" ht="31.5">
      <c r="A121" s="203"/>
      <c r="B121" s="92" t="s">
        <v>336</v>
      </c>
      <c r="C121" s="166">
        <f>SUM(C122:C125)</f>
        <v>250</v>
      </c>
      <c r="D121" s="166">
        <f>SUM(D122:D125)</f>
        <v>250</v>
      </c>
      <c r="E121" s="111"/>
      <c r="F121" s="236"/>
    </row>
    <row r="122" spans="1:6" s="51" customFormat="1">
      <c r="A122" s="203"/>
      <c r="B122" s="93" t="s">
        <v>105</v>
      </c>
      <c r="C122" s="166">
        <v>65</v>
      </c>
      <c r="D122" s="166">
        <f t="shared" si="10"/>
        <v>65</v>
      </c>
      <c r="E122" s="223"/>
      <c r="F122" s="236"/>
    </row>
    <row r="123" spans="1:6">
      <c r="A123" s="203"/>
      <c r="B123" s="93" t="s">
        <v>106</v>
      </c>
      <c r="C123" s="166">
        <v>60</v>
      </c>
      <c r="D123" s="166">
        <f t="shared" si="10"/>
        <v>60</v>
      </c>
      <c r="E123" s="111"/>
      <c r="F123" s="236"/>
    </row>
    <row r="124" spans="1:6" ht="31.5">
      <c r="A124" s="203"/>
      <c r="B124" s="93" t="s">
        <v>107</v>
      </c>
      <c r="C124" s="166">
        <v>60</v>
      </c>
      <c r="D124" s="166">
        <f t="shared" si="10"/>
        <v>60</v>
      </c>
      <c r="E124" s="111"/>
      <c r="F124" s="236"/>
    </row>
    <row r="125" spans="1:6">
      <c r="A125" s="203"/>
      <c r="B125" s="93" t="s">
        <v>108</v>
      </c>
      <c r="C125" s="166">
        <v>65</v>
      </c>
      <c r="D125" s="166">
        <f t="shared" si="10"/>
        <v>65</v>
      </c>
      <c r="E125" s="111"/>
      <c r="F125" s="236"/>
    </row>
    <row r="126" spans="1:6">
      <c r="A126" s="203"/>
      <c r="B126" s="94" t="s">
        <v>337</v>
      </c>
      <c r="C126" s="166">
        <f>SUM(C127:C129)</f>
        <v>500</v>
      </c>
      <c r="D126" s="166">
        <f>SUM(D127:D129)</f>
        <v>500</v>
      </c>
      <c r="E126" s="111"/>
      <c r="F126" s="236"/>
    </row>
    <row r="127" spans="1:6" ht="31.5">
      <c r="A127" s="203"/>
      <c r="B127" s="93" t="s">
        <v>117</v>
      </c>
      <c r="C127" s="169">
        <v>55</v>
      </c>
      <c r="D127" s="169">
        <f t="shared" si="10"/>
        <v>55</v>
      </c>
      <c r="E127" s="111"/>
      <c r="F127" s="236"/>
    </row>
    <row r="128" spans="1:6" ht="31.5">
      <c r="A128" s="203"/>
      <c r="B128" s="93" t="s">
        <v>118</v>
      </c>
      <c r="C128" s="169">
        <v>175</v>
      </c>
      <c r="D128" s="169">
        <f t="shared" si="10"/>
        <v>175</v>
      </c>
      <c r="E128" s="111"/>
      <c r="F128" s="236"/>
    </row>
    <row r="129" spans="1:6" ht="94.5">
      <c r="A129" s="203"/>
      <c r="B129" s="93" t="s">
        <v>119</v>
      </c>
      <c r="C129" s="169">
        <v>270</v>
      </c>
      <c r="D129" s="169">
        <f t="shared" si="10"/>
        <v>270</v>
      </c>
      <c r="E129" s="111"/>
      <c r="F129" s="236"/>
    </row>
    <row r="130" spans="1:6" s="51" customFormat="1" ht="47.25">
      <c r="A130" s="203"/>
      <c r="B130" s="206" t="s">
        <v>338</v>
      </c>
      <c r="C130" s="163">
        <v>100</v>
      </c>
      <c r="D130" s="163">
        <v>100</v>
      </c>
      <c r="E130" s="223"/>
      <c r="F130" s="236"/>
    </row>
    <row r="131" spans="1:6" s="51" customFormat="1" ht="110.25">
      <c r="A131" s="203"/>
      <c r="B131" s="206" t="s">
        <v>239</v>
      </c>
      <c r="C131" s="168">
        <f>SUM(C132:C143)</f>
        <v>119.99999999999999</v>
      </c>
      <c r="D131" s="168">
        <f>SUM(D132:D143)</f>
        <v>119.99999999999999</v>
      </c>
      <c r="E131" s="223"/>
      <c r="F131" s="236"/>
    </row>
    <row r="132" spans="1:6">
      <c r="A132" s="203"/>
      <c r="B132" s="76" t="s">
        <v>339</v>
      </c>
      <c r="C132" s="169">
        <f>28-1.66</f>
        <v>26.34</v>
      </c>
      <c r="D132" s="169">
        <f t="shared" ref="D132:D193" si="11">C132</f>
        <v>26.34</v>
      </c>
      <c r="E132" s="111"/>
      <c r="F132" s="236"/>
    </row>
    <row r="133" spans="1:6">
      <c r="A133" s="203"/>
      <c r="B133" s="76" t="s">
        <v>340</v>
      </c>
      <c r="C133" s="169">
        <v>8</v>
      </c>
      <c r="D133" s="169">
        <f t="shared" si="11"/>
        <v>8</v>
      </c>
      <c r="E133" s="111"/>
      <c r="F133" s="236"/>
    </row>
    <row r="134" spans="1:6">
      <c r="A134" s="203"/>
      <c r="B134" s="76" t="s">
        <v>341</v>
      </c>
      <c r="C134" s="169">
        <v>4</v>
      </c>
      <c r="D134" s="169">
        <f t="shared" si="11"/>
        <v>4</v>
      </c>
      <c r="E134" s="205"/>
      <c r="F134" s="224"/>
    </row>
    <row r="135" spans="1:6">
      <c r="A135" s="203"/>
      <c r="B135" s="76" t="s">
        <v>342</v>
      </c>
      <c r="C135" s="169">
        <v>3</v>
      </c>
      <c r="D135" s="169">
        <f t="shared" si="11"/>
        <v>3</v>
      </c>
      <c r="E135" s="205"/>
      <c r="F135" s="224"/>
    </row>
    <row r="136" spans="1:6">
      <c r="A136" s="203"/>
      <c r="B136" s="76" t="s">
        <v>343</v>
      </c>
      <c r="C136" s="169">
        <v>28.8</v>
      </c>
      <c r="D136" s="169">
        <f t="shared" si="11"/>
        <v>28.8</v>
      </c>
      <c r="E136" s="205"/>
      <c r="F136" s="224"/>
    </row>
    <row r="137" spans="1:6">
      <c r="A137" s="203"/>
      <c r="B137" s="76" t="s">
        <v>344</v>
      </c>
      <c r="C137" s="169">
        <v>5.6</v>
      </c>
      <c r="D137" s="169">
        <f t="shared" si="11"/>
        <v>5.6</v>
      </c>
      <c r="E137" s="205"/>
      <c r="F137" s="224"/>
    </row>
    <row r="138" spans="1:6">
      <c r="A138" s="203"/>
      <c r="B138" s="76" t="s">
        <v>345</v>
      </c>
      <c r="C138" s="169">
        <v>4</v>
      </c>
      <c r="D138" s="169">
        <f t="shared" si="11"/>
        <v>4</v>
      </c>
      <c r="E138" s="205"/>
      <c r="F138" s="224"/>
    </row>
    <row r="139" spans="1:6">
      <c r="A139" s="203"/>
      <c r="B139" s="76" t="s">
        <v>346</v>
      </c>
      <c r="C139" s="169">
        <v>10.799999999999999</v>
      </c>
      <c r="D139" s="169">
        <f t="shared" si="11"/>
        <v>10.799999999999999</v>
      </c>
      <c r="E139" s="205"/>
      <c r="F139" s="224"/>
    </row>
    <row r="140" spans="1:6">
      <c r="A140" s="203"/>
      <c r="B140" s="76" t="s">
        <v>347</v>
      </c>
      <c r="C140" s="169">
        <v>12.8</v>
      </c>
      <c r="D140" s="169">
        <f t="shared" si="11"/>
        <v>12.8</v>
      </c>
      <c r="E140" s="205"/>
      <c r="F140" s="224"/>
    </row>
    <row r="141" spans="1:6">
      <c r="A141" s="203"/>
      <c r="B141" s="76" t="s">
        <v>348</v>
      </c>
      <c r="C141" s="169">
        <v>4.8000000000000007</v>
      </c>
      <c r="D141" s="169">
        <f t="shared" si="11"/>
        <v>4.8000000000000007</v>
      </c>
      <c r="E141" s="205"/>
      <c r="F141" s="224"/>
    </row>
    <row r="142" spans="1:6">
      <c r="A142" s="203"/>
      <c r="B142" s="76" t="s">
        <v>349</v>
      </c>
      <c r="C142" s="169">
        <v>0.8</v>
      </c>
      <c r="D142" s="169">
        <f t="shared" si="11"/>
        <v>0.8</v>
      </c>
      <c r="E142" s="205"/>
      <c r="F142" s="224"/>
    </row>
    <row r="143" spans="1:6">
      <c r="A143" s="203"/>
      <c r="B143" s="82" t="s">
        <v>350</v>
      </c>
      <c r="C143" s="169">
        <v>11.059999999999999</v>
      </c>
      <c r="D143" s="169">
        <f t="shared" si="11"/>
        <v>11.059999999999999</v>
      </c>
      <c r="E143" s="205"/>
      <c r="F143" s="224"/>
    </row>
    <row r="144" spans="1:6" ht="47.25">
      <c r="A144" s="203"/>
      <c r="B144" s="206" t="s">
        <v>240</v>
      </c>
      <c r="C144" s="168">
        <f>C145+C163</f>
        <v>300</v>
      </c>
      <c r="D144" s="168">
        <f>D145+D163</f>
        <v>300</v>
      </c>
      <c r="E144" s="205"/>
      <c r="F144" s="224"/>
    </row>
    <row r="145" spans="1:6" ht="63">
      <c r="A145" s="95"/>
      <c r="B145" s="78" t="s">
        <v>352</v>
      </c>
      <c r="C145" s="166">
        <f>SUM(C146:C162)</f>
        <v>45.8</v>
      </c>
      <c r="D145" s="166">
        <f>SUM(D146:D162)</f>
        <v>45.8</v>
      </c>
      <c r="E145" s="205"/>
      <c r="F145" s="224"/>
    </row>
    <row r="146" spans="1:6">
      <c r="A146" s="96"/>
      <c r="B146" s="85" t="s">
        <v>69</v>
      </c>
      <c r="C146" s="169">
        <v>2</v>
      </c>
      <c r="D146" s="169">
        <f t="shared" si="11"/>
        <v>2</v>
      </c>
      <c r="E146" s="205"/>
      <c r="F146" s="224"/>
    </row>
    <row r="147" spans="1:6">
      <c r="A147" s="96"/>
      <c r="B147" s="85" t="s">
        <v>20</v>
      </c>
      <c r="C147" s="169">
        <v>7</v>
      </c>
      <c r="D147" s="169">
        <f t="shared" si="11"/>
        <v>7</v>
      </c>
      <c r="E147" s="205"/>
      <c r="F147" s="224"/>
    </row>
    <row r="148" spans="1:6">
      <c r="A148" s="96"/>
      <c r="B148" s="85" t="s">
        <v>70</v>
      </c>
      <c r="C148" s="169">
        <v>1</v>
      </c>
      <c r="D148" s="169">
        <f t="shared" si="11"/>
        <v>1</v>
      </c>
      <c r="E148" s="205"/>
      <c r="F148" s="224"/>
    </row>
    <row r="149" spans="1:6">
      <c r="A149" s="96"/>
      <c r="B149" s="85" t="s">
        <v>71</v>
      </c>
      <c r="C149" s="169">
        <v>1.5</v>
      </c>
      <c r="D149" s="169">
        <f t="shared" si="11"/>
        <v>1.5</v>
      </c>
      <c r="E149" s="205"/>
      <c r="F149" s="224"/>
    </row>
    <row r="150" spans="1:6">
      <c r="A150" s="96"/>
      <c r="B150" s="85" t="s">
        <v>139</v>
      </c>
      <c r="C150" s="169">
        <v>1.4</v>
      </c>
      <c r="D150" s="169">
        <f t="shared" si="11"/>
        <v>1.4</v>
      </c>
      <c r="E150" s="205"/>
      <c r="F150" s="224"/>
    </row>
    <row r="151" spans="1:6">
      <c r="A151" s="96"/>
      <c r="B151" s="85" t="s">
        <v>72</v>
      </c>
      <c r="C151" s="169">
        <v>5.6</v>
      </c>
      <c r="D151" s="169">
        <f t="shared" si="11"/>
        <v>5.6</v>
      </c>
      <c r="E151" s="205"/>
      <c r="F151" s="224"/>
    </row>
    <row r="152" spans="1:6">
      <c r="A152" s="96"/>
      <c r="B152" s="85" t="s">
        <v>73</v>
      </c>
      <c r="C152" s="169">
        <v>2</v>
      </c>
      <c r="D152" s="169">
        <f t="shared" si="11"/>
        <v>2</v>
      </c>
      <c r="E152" s="205"/>
      <c r="F152" s="224"/>
    </row>
    <row r="153" spans="1:6">
      <c r="A153" s="96"/>
      <c r="B153" s="85" t="s">
        <v>74</v>
      </c>
      <c r="C153" s="169">
        <v>5</v>
      </c>
      <c r="D153" s="169">
        <f t="shared" si="11"/>
        <v>5</v>
      </c>
      <c r="E153" s="205"/>
      <c r="F153" s="224"/>
    </row>
    <row r="154" spans="1:6">
      <c r="A154" s="96"/>
      <c r="B154" s="85" t="s">
        <v>75</v>
      </c>
      <c r="C154" s="169">
        <v>1.2000000000000002</v>
      </c>
      <c r="D154" s="169">
        <f t="shared" si="11"/>
        <v>1.2000000000000002</v>
      </c>
      <c r="E154" s="205"/>
      <c r="F154" s="224"/>
    </row>
    <row r="155" spans="1:6">
      <c r="A155" s="96"/>
      <c r="B155" s="85" t="s">
        <v>76</v>
      </c>
      <c r="C155" s="169">
        <v>1.7999999999999998</v>
      </c>
      <c r="D155" s="169">
        <f t="shared" si="11"/>
        <v>1.7999999999999998</v>
      </c>
      <c r="E155" s="205"/>
      <c r="F155" s="224"/>
    </row>
    <row r="156" spans="1:6">
      <c r="A156" s="96"/>
      <c r="B156" s="85" t="s">
        <v>77</v>
      </c>
      <c r="C156" s="169">
        <v>6.4</v>
      </c>
      <c r="D156" s="169">
        <f t="shared" si="11"/>
        <v>6.4</v>
      </c>
      <c r="E156" s="205"/>
      <c r="F156" s="224"/>
    </row>
    <row r="157" spans="1:6" ht="31.5">
      <c r="A157" s="96"/>
      <c r="B157" s="81" t="s">
        <v>78</v>
      </c>
      <c r="C157" s="169">
        <v>0.5</v>
      </c>
      <c r="D157" s="169">
        <f t="shared" si="11"/>
        <v>0.5</v>
      </c>
      <c r="E157" s="205"/>
      <c r="F157" s="224"/>
    </row>
    <row r="158" spans="1:6">
      <c r="A158" s="96"/>
      <c r="B158" s="85" t="s">
        <v>79</v>
      </c>
      <c r="C158" s="169">
        <v>4</v>
      </c>
      <c r="D158" s="169">
        <f t="shared" si="11"/>
        <v>4</v>
      </c>
      <c r="E158" s="205"/>
      <c r="F158" s="224"/>
    </row>
    <row r="159" spans="1:6">
      <c r="A159" s="96"/>
      <c r="B159" s="85" t="s">
        <v>80</v>
      </c>
      <c r="C159" s="169">
        <v>0</v>
      </c>
      <c r="D159" s="169">
        <f t="shared" si="11"/>
        <v>0</v>
      </c>
      <c r="E159" s="205"/>
      <c r="F159" s="224"/>
    </row>
    <row r="160" spans="1:6">
      <c r="A160" s="96"/>
      <c r="B160" s="85" t="s">
        <v>81</v>
      </c>
      <c r="C160" s="169">
        <v>0.4</v>
      </c>
      <c r="D160" s="169">
        <f t="shared" si="11"/>
        <v>0.4</v>
      </c>
      <c r="E160" s="205"/>
      <c r="F160" s="224"/>
    </row>
    <row r="161" spans="1:6">
      <c r="A161" s="96"/>
      <c r="B161" s="81" t="s">
        <v>82</v>
      </c>
      <c r="C161" s="169">
        <v>2</v>
      </c>
      <c r="D161" s="169">
        <f t="shared" si="11"/>
        <v>2</v>
      </c>
      <c r="E161" s="205"/>
      <c r="F161" s="224"/>
    </row>
    <row r="162" spans="1:6">
      <c r="A162" s="96"/>
      <c r="B162" s="81" t="s">
        <v>351</v>
      </c>
      <c r="C162" s="169">
        <v>4</v>
      </c>
      <c r="D162" s="169">
        <f t="shared" si="11"/>
        <v>4</v>
      </c>
      <c r="E162" s="205"/>
      <c r="F162" s="224"/>
    </row>
    <row r="163" spans="1:6" ht="47.25">
      <c r="A163" s="95"/>
      <c r="B163" s="78" t="s">
        <v>353</v>
      </c>
      <c r="C163" s="166">
        <f>C164*4</f>
        <v>254.20000000000002</v>
      </c>
      <c r="D163" s="166">
        <f>D164*4</f>
        <v>254.20000000000002</v>
      </c>
      <c r="E163" s="205"/>
      <c r="F163" s="224"/>
    </row>
    <row r="164" spans="1:6">
      <c r="A164" s="96"/>
      <c r="B164" s="97" t="s">
        <v>83</v>
      </c>
      <c r="C164" s="169">
        <f>SUM(C165:C181)</f>
        <v>63.550000000000004</v>
      </c>
      <c r="D164" s="169">
        <f>SUM(D165:D181)</f>
        <v>63.550000000000004</v>
      </c>
      <c r="E164" s="205"/>
      <c r="F164" s="224"/>
    </row>
    <row r="165" spans="1:6">
      <c r="A165" s="96"/>
      <c r="B165" s="85" t="s">
        <v>69</v>
      </c>
      <c r="C165" s="169">
        <v>2</v>
      </c>
      <c r="D165" s="169">
        <f t="shared" si="11"/>
        <v>2</v>
      </c>
      <c r="E165" s="205"/>
      <c r="F165" s="224"/>
    </row>
    <row r="166" spans="1:6">
      <c r="A166" s="96"/>
      <c r="B166" s="85" t="s">
        <v>20</v>
      </c>
      <c r="C166" s="169">
        <v>7</v>
      </c>
      <c r="D166" s="169">
        <f t="shared" si="11"/>
        <v>7</v>
      </c>
      <c r="E166" s="205"/>
      <c r="F166" s="224"/>
    </row>
    <row r="167" spans="1:6">
      <c r="A167" s="96"/>
      <c r="B167" s="85" t="s">
        <v>70</v>
      </c>
      <c r="C167" s="169">
        <v>1</v>
      </c>
      <c r="D167" s="169">
        <f t="shared" si="11"/>
        <v>1</v>
      </c>
      <c r="E167" s="205"/>
      <c r="F167" s="224"/>
    </row>
    <row r="168" spans="1:6">
      <c r="A168" s="96"/>
      <c r="B168" s="85" t="s">
        <v>71</v>
      </c>
      <c r="C168" s="169">
        <v>1.5</v>
      </c>
      <c r="D168" s="169">
        <f t="shared" si="11"/>
        <v>1.5</v>
      </c>
      <c r="E168" s="205"/>
      <c r="F168" s="224"/>
    </row>
    <row r="169" spans="1:6">
      <c r="A169" s="98"/>
      <c r="B169" s="85" t="s">
        <v>139</v>
      </c>
      <c r="C169" s="169">
        <v>1.4</v>
      </c>
      <c r="D169" s="169">
        <f t="shared" si="11"/>
        <v>1.4</v>
      </c>
      <c r="E169" s="205"/>
      <c r="F169" s="224"/>
    </row>
    <row r="170" spans="1:6">
      <c r="A170" s="96"/>
      <c r="B170" s="85" t="s">
        <v>72</v>
      </c>
      <c r="C170" s="169">
        <v>5.6</v>
      </c>
      <c r="D170" s="169">
        <f t="shared" si="11"/>
        <v>5.6</v>
      </c>
      <c r="E170" s="205"/>
      <c r="F170" s="224"/>
    </row>
    <row r="171" spans="1:6">
      <c r="A171" s="96"/>
      <c r="B171" s="85" t="s">
        <v>74</v>
      </c>
      <c r="C171" s="169">
        <v>6</v>
      </c>
      <c r="D171" s="169">
        <f t="shared" si="11"/>
        <v>6</v>
      </c>
      <c r="E171" s="205"/>
      <c r="F171" s="224"/>
    </row>
    <row r="172" spans="1:6">
      <c r="A172" s="96"/>
      <c r="B172" s="85" t="s">
        <v>84</v>
      </c>
      <c r="C172" s="169">
        <v>0.60000000000000009</v>
      </c>
      <c r="D172" s="169">
        <f t="shared" si="11"/>
        <v>0.60000000000000009</v>
      </c>
      <c r="E172" s="205"/>
      <c r="F172" s="224"/>
    </row>
    <row r="173" spans="1:6">
      <c r="A173" s="96"/>
      <c r="B173" s="85" t="s">
        <v>85</v>
      </c>
      <c r="C173" s="169">
        <v>1.7999999999999998</v>
      </c>
      <c r="D173" s="169">
        <f t="shared" si="11"/>
        <v>1.7999999999999998</v>
      </c>
      <c r="E173" s="205"/>
      <c r="F173" s="224"/>
    </row>
    <row r="174" spans="1:6">
      <c r="A174" s="96"/>
      <c r="B174" s="85" t="s">
        <v>141</v>
      </c>
      <c r="C174" s="169">
        <v>9.76</v>
      </c>
      <c r="D174" s="169">
        <f t="shared" si="11"/>
        <v>9.76</v>
      </c>
      <c r="E174" s="205"/>
      <c r="F174" s="224"/>
    </row>
    <row r="175" spans="1:6" ht="31.5">
      <c r="A175" s="96"/>
      <c r="B175" s="81" t="s">
        <v>86</v>
      </c>
      <c r="C175" s="169">
        <v>0.5</v>
      </c>
      <c r="D175" s="169">
        <f t="shared" si="11"/>
        <v>0.5</v>
      </c>
      <c r="E175" s="205"/>
      <c r="F175" s="224"/>
    </row>
    <row r="176" spans="1:6">
      <c r="A176" s="96"/>
      <c r="B176" s="85" t="s">
        <v>79</v>
      </c>
      <c r="C176" s="169">
        <v>6.1000000000000005</v>
      </c>
      <c r="D176" s="169">
        <f t="shared" si="11"/>
        <v>6.1000000000000005</v>
      </c>
      <c r="E176" s="205"/>
      <c r="F176" s="224"/>
    </row>
    <row r="177" spans="1:6">
      <c r="A177" s="96"/>
      <c r="B177" s="81" t="s">
        <v>82</v>
      </c>
      <c r="C177" s="169">
        <v>2</v>
      </c>
      <c r="D177" s="169">
        <f t="shared" si="11"/>
        <v>2</v>
      </c>
      <c r="E177" s="205"/>
      <c r="F177" s="224"/>
    </row>
    <row r="178" spans="1:6">
      <c r="A178" s="98"/>
      <c r="B178" s="85" t="s">
        <v>80</v>
      </c>
      <c r="C178" s="169">
        <v>0</v>
      </c>
      <c r="D178" s="169">
        <f t="shared" si="11"/>
        <v>0</v>
      </c>
      <c r="E178" s="205"/>
      <c r="F178" s="224"/>
    </row>
    <row r="179" spans="1:6">
      <c r="A179" s="96"/>
      <c r="B179" s="85" t="s">
        <v>81</v>
      </c>
      <c r="C179" s="169">
        <v>0.4</v>
      </c>
      <c r="D179" s="169">
        <f t="shared" si="11"/>
        <v>0.4</v>
      </c>
      <c r="E179" s="205"/>
      <c r="F179" s="224"/>
    </row>
    <row r="180" spans="1:6">
      <c r="A180" s="96"/>
      <c r="B180" s="81" t="s">
        <v>142</v>
      </c>
      <c r="C180" s="169">
        <v>12.200000000000001</v>
      </c>
      <c r="D180" s="169">
        <f t="shared" si="11"/>
        <v>12.200000000000001</v>
      </c>
      <c r="E180" s="205"/>
      <c r="F180" s="224"/>
    </row>
    <row r="181" spans="1:6">
      <c r="A181" s="96"/>
      <c r="B181" s="81" t="s">
        <v>67</v>
      </c>
      <c r="C181" s="169">
        <f>5.906-0.216</f>
        <v>5.6899999999999995</v>
      </c>
      <c r="D181" s="169">
        <f t="shared" si="11"/>
        <v>5.6899999999999995</v>
      </c>
      <c r="E181" s="205"/>
      <c r="F181" s="224"/>
    </row>
    <row r="182" spans="1:6">
      <c r="A182" s="203"/>
      <c r="B182" s="206" t="s">
        <v>241</v>
      </c>
      <c r="C182" s="163">
        <f>SUM(C183:C185)</f>
        <v>48</v>
      </c>
      <c r="D182" s="163">
        <f>SUM(D183:D185)</f>
        <v>48</v>
      </c>
      <c r="E182" s="205"/>
      <c r="F182" s="224"/>
    </row>
    <row r="183" spans="1:6" ht="31.5">
      <c r="A183" s="203"/>
      <c r="B183" s="93" t="s">
        <v>133</v>
      </c>
      <c r="C183" s="169">
        <v>16</v>
      </c>
      <c r="D183" s="169">
        <f t="shared" si="11"/>
        <v>16</v>
      </c>
      <c r="E183" s="205"/>
      <c r="F183" s="224"/>
    </row>
    <row r="184" spans="1:6">
      <c r="A184" s="203"/>
      <c r="B184" s="93" t="s">
        <v>134</v>
      </c>
      <c r="C184" s="169">
        <v>16</v>
      </c>
      <c r="D184" s="169">
        <f t="shared" si="11"/>
        <v>16</v>
      </c>
      <c r="E184" s="205"/>
      <c r="F184" s="224"/>
    </row>
    <row r="185" spans="1:6">
      <c r="A185" s="203"/>
      <c r="B185" s="93" t="s">
        <v>135</v>
      </c>
      <c r="C185" s="169">
        <v>16</v>
      </c>
      <c r="D185" s="169">
        <f t="shared" si="11"/>
        <v>16</v>
      </c>
      <c r="E185" s="205"/>
      <c r="F185" s="224"/>
    </row>
    <row r="186" spans="1:6" ht="31.5">
      <c r="A186" s="203"/>
      <c r="B186" s="206" t="s">
        <v>242</v>
      </c>
      <c r="C186" s="163">
        <f>C187+C197+C199</f>
        <v>50</v>
      </c>
      <c r="D186" s="163">
        <f>D187+D197+D199</f>
        <v>39.569999999999993</v>
      </c>
      <c r="E186" s="163">
        <f>E187+E197+E199</f>
        <v>0</v>
      </c>
      <c r="F186" s="224"/>
    </row>
    <row r="187" spans="1:6">
      <c r="A187" s="99"/>
      <c r="B187" s="92" t="s">
        <v>354</v>
      </c>
      <c r="C187" s="177">
        <f>SUM(C188:C196)</f>
        <v>17.22</v>
      </c>
      <c r="D187" s="177">
        <f>SUM(D188:D196)</f>
        <v>17.22</v>
      </c>
      <c r="E187" s="205"/>
      <c r="F187" s="224"/>
    </row>
    <row r="188" spans="1:6">
      <c r="A188" s="99"/>
      <c r="B188" s="93" t="s">
        <v>20</v>
      </c>
      <c r="C188" s="169">
        <v>4.5</v>
      </c>
      <c r="D188" s="169">
        <f t="shared" si="11"/>
        <v>4.5</v>
      </c>
      <c r="E188" s="205"/>
      <c r="F188" s="224"/>
    </row>
    <row r="189" spans="1:6">
      <c r="A189" s="99"/>
      <c r="B189" s="93" t="s">
        <v>95</v>
      </c>
      <c r="C189" s="169">
        <v>0.7</v>
      </c>
      <c r="D189" s="169">
        <f t="shared" si="11"/>
        <v>0.7</v>
      </c>
      <c r="E189" s="205"/>
      <c r="F189" s="224"/>
    </row>
    <row r="190" spans="1:6">
      <c r="A190" s="99"/>
      <c r="B190" s="93" t="s">
        <v>124</v>
      </c>
      <c r="C190" s="169">
        <v>1.4</v>
      </c>
      <c r="D190" s="169">
        <f t="shared" si="11"/>
        <v>1.4</v>
      </c>
      <c r="E190" s="205"/>
      <c r="F190" s="224"/>
    </row>
    <row r="191" spans="1:6">
      <c r="A191" s="99"/>
      <c r="B191" s="93" t="s">
        <v>125</v>
      </c>
      <c r="C191" s="169">
        <v>0.5</v>
      </c>
      <c r="D191" s="169">
        <f t="shared" si="11"/>
        <v>0.5</v>
      </c>
      <c r="E191" s="205"/>
      <c r="F191" s="224"/>
    </row>
    <row r="192" spans="1:6">
      <c r="A192" s="99"/>
      <c r="B192" s="93" t="s">
        <v>126</v>
      </c>
      <c r="C192" s="169">
        <v>0.72</v>
      </c>
      <c r="D192" s="169">
        <f t="shared" si="11"/>
        <v>0.72</v>
      </c>
      <c r="E192" s="205"/>
      <c r="F192" s="224"/>
    </row>
    <row r="193" spans="1:6">
      <c r="A193" s="99"/>
      <c r="B193" s="93" t="s">
        <v>127</v>
      </c>
      <c r="C193" s="169">
        <v>2.4</v>
      </c>
      <c r="D193" s="169">
        <f t="shared" si="11"/>
        <v>2.4</v>
      </c>
      <c r="E193" s="205"/>
      <c r="F193" s="224"/>
    </row>
    <row r="194" spans="1:6">
      <c r="A194" s="99"/>
      <c r="B194" s="93" t="s">
        <v>128</v>
      </c>
      <c r="C194" s="169">
        <v>4</v>
      </c>
      <c r="D194" s="169">
        <f t="shared" ref="D194:D196" si="12">C194</f>
        <v>4</v>
      </c>
      <c r="E194" s="205"/>
      <c r="F194" s="224"/>
    </row>
    <row r="195" spans="1:6">
      <c r="A195" s="99"/>
      <c r="B195" s="93" t="s">
        <v>66</v>
      </c>
      <c r="C195" s="169">
        <v>2</v>
      </c>
      <c r="D195" s="169">
        <f t="shared" si="12"/>
        <v>2</v>
      </c>
      <c r="E195" s="205"/>
      <c r="F195" s="224"/>
    </row>
    <row r="196" spans="1:6">
      <c r="A196" s="99"/>
      <c r="B196" s="93" t="s">
        <v>23</v>
      </c>
      <c r="C196" s="169">
        <v>1</v>
      </c>
      <c r="D196" s="169">
        <f t="shared" si="12"/>
        <v>1</v>
      </c>
      <c r="E196" s="205"/>
      <c r="F196" s="224"/>
    </row>
    <row r="197" spans="1:6">
      <c r="A197" s="99"/>
      <c r="B197" s="92" t="s">
        <v>355</v>
      </c>
      <c r="C197" s="166" t="str">
        <f>C198</f>
        <v>10,43</v>
      </c>
      <c r="D197" s="205"/>
      <c r="E197" s="166"/>
      <c r="F197" s="224"/>
    </row>
    <row r="198" spans="1:6" ht="47.25">
      <c r="A198" s="99"/>
      <c r="B198" s="93" t="s">
        <v>130</v>
      </c>
      <c r="C198" s="169" t="s">
        <v>131</v>
      </c>
      <c r="D198" s="205"/>
      <c r="E198" s="169"/>
      <c r="F198" s="224"/>
    </row>
    <row r="199" spans="1:6">
      <c r="A199" s="99"/>
      <c r="B199" s="92" t="s">
        <v>356</v>
      </c>
      <c r="C199" s="166">
        <v>22.349999999999998</v>
      </c>
      <c r="D199" s="166">
        <f>C199</f>
        <v>22.349999999999998</v>
      </c>
      <c r="E199" s="205"/>
      <c r="F199" s="224"/>
    </row>
    <row r="200" spans="1:6" ht="63">
      <c r="A200" s="99"/>
      <c r="B200" s="93" t="s">
        <v>132</v>
      </c>
      <c r="C200" s="169">
        <v>22.349999999999998</v>
      </c>
      <c r="D200" s="169">
        <f>C200</f>
        <v>22.349999999999998</v>
      </c>
      <c r="E200" s="205"/>
      <c r="F200" s="224"/>
    </row>
    <row r="201" spans="1:6">
      <c r="A201" s="203"/>
      <c r="B201" s="206" t="s">
        <v>243</v>
      </c>
      <c r="C201" s="168">
        <f>SUM(C202:C204)</f>
        <v>480.00384615384604</v>
      </c>
      <c r="D201" s="168">
        <f>SUM(D202:D204)</f>
        <v>480.00384615384604</v>
      </c>
      <c r="E201" s="205"/>
      <c r="F201" s="224"/>
    </row>
    <row r="202" spans="1:6" ht="31.5">
      <c r="A202" s="203"/>
      <c r="B202" s="207" t="s">
        <v>357</v>
      </c>
      <c r="C202" s="172">
        <v>175</v>
      </c>
      <c r="D202" s="172">
        <f>C202</f>
        <v>175</v>
      </c>
      <c r="E202" s="205"/>
      <c r="F202" s="224"/>
    </row>
    <row r="203" spans="1:6" ht="31.5">
      <c r="A203" s="203"/>
      <c r="B203" s="207" t="s">
        <v>358</v>
      </c>
      <c r="C203" s="172">
        <f>298.903846153846+0.3</f>
        <v>299.20384615384603</v>
      </c>
      <c r="D203" s="172">
        <f t="shared" ref="D203:D218" si="13">C203</f>
        <v>299.20384615384603</v>
      </c>
      <c r="E203" s="205"/>
      <c r="F203" s="224"/>
    </row>
    <row r="204" spans="1:6">
      <c r="A204" s="203"/>
      <c r="B204" s="207" t="s">
        <v>359</v>
      </c>
      <c r="C204" s="172">
        <v>5.8</v>
      </c>
      <c r="D204" s="172">
        <f t="shared" si="13"/>
        <v>5.8</v>
      </c>
      <c r="E204" s="205"/>
      <c r="F204" s="224"/>
    </row>
    <row r="205" spans="1:6">
      <c r="A205" s="203"/>
      <c r="B205" s="206" t="s">
        <v>244</v>
      </c>
      <c r="C205" s="163">
        <v>16</v>
      </c>
      <c r="D205" s="163">
        <v>16</v>
      </c>
      <c r="E205" s="205"/>
      <c r="F205" s="224"/>
    </row>
    <row r="206" spans="1:6" ht="110.25">
      <c r="A206" s="203"/>
      <c r="B206" s="238" t="s">
        <v>360</v>
      </c>
      <c r="C206" s="169">
        <v>16</v>
      </c>
      <c r="D206" s="169">
        <f t="shared" si="13"/>
        <v>16</v>
      </c>
      <c r="E206" s="205"/>
      <c r="F206" s="224"/>
    </row>
    <row r="207" spans="1:6" ht="31.5">
      <c r="A207" s="203"/>
      <c r="B207" s="206" t="s">
        <v>245</v>
      </c>
      <c r="C207" s="163">
        <v>20</v>
      </c>
      <c r="D207" s="163">
        <v>20</v>
      </c>
      <c r="E207" s="205"/>
      <c r="F207" s="224"/>
    </row>
    <row r="208" spans="1:6" ht="47.25">
      <c r="A208" s="203"/>
      <c r="B208" s="206" t="s">
        <v>246</v>
      </c>
      <c r="C208" s="163">
        <v>200</v>
      </c>
      <c r="D208" s="163">
        <v>200</v>
      </c>
      <c r="E208" s="205"/>
      <c r="F208" s="224"/>
    </row>
    <row r="209" spans="1:6" ht="31.5">
      <c r="A209" s="203"/>
      <c r="B209" s="206" t="s">
        <v>247</v>
      </c>
      <c r="C209" s="163">
        <v>211</v>
      </c>
      <c r="D209" s="163">
        <v>211</v>
      </c>
      <c r="E209" s="205"/>
      <c r="F209" s="224"/>
    </row>
    <row r="210" spans="1:6" ht="31.5">
      <c r="A210" s="203"/>
      <c r="B210" s="206" t="s">
        <v>248</v>
      </c>
      <c r="C210" s="163">
        <f>SUM(C211:C218)</f>
        <v>2400</v>
      </c>
      <c r="D210" s="163">
        <f>SUM(D211:D218)</f>
        <v>2400</v>
      </c>
      <c r="E210" s="205"/>
      <c r="F210" s="224"/>
    </row>
    <row r="211" spans="1:6">
      <c r="A211" s="203"/>
      <c r="B211" s="76" t="s">
        <v>361</v>
      </c>
      <c r="C211" s="169">
        <v>300</v>
      </c>
      <c r="D211" s="169">
        <f t="shared" si="13"/>
        <v>300</v>
      </c>
      <c r="E211" s="205"/>
      <c r="F211" s="224"/>
    </row>
    <row r="212" spans="1:6">
      <c r="A212" s="203"/>
      <c r="B212" s="76" t="s">
        <v>362</v>
      </c>
      <c r="C212" s="169">
        <v>300</v>
      </c>
      <c r="D212" s="169">
        <f t="shared" si="13"/>
        <v>300</v>
      </c>
      <c r="E212" s="205"/>
      <c r="F212" s="224"/>
    </row>
    <row r="213" spans="1:6">
      <c r="A213" s="203"/>
      <c r="B213" s="76" t="s">
        <v>363</v>
      </c>
      <c r="C213" s="169">
        <v>300</v>
      </c>
      <c r="D213" s="169">
        <f t="shared" si="13"/>
        <v>300</v>
      </c>
      <c r="E213" s="205"/>
      <c r="F213" s="224"/>
    </row>
    <row r="214" spans="1:6">
      <c r="A214" s="203"/>
      <c r="B214" s="76" t="s">
        <v>364</v>
      </c>
      <c r="C214" s="169">
        <v>300</v>
      </c>
      <c r="D214" s="169">
        <f t="shared" si="13"/>
        <v>300</v>
      </c>
      <c r="E214" s="205"/>
      <c r="F214" s="224"/>
    </row>
    <row r="215" spans="1:6">
      <c r="A215" s="203"/>
      <c r="B215" s="76" t="s">
        <v>365</v>
      </c>
      <c r="C215" s="169">
        <v>300</v>
      </c>
      <c r="D215" s="169">
        <f t="shared" si="13"/>
        <v>300</v>
      </c>
      <c r="E215" s="205"/>
      <c r="F215" s="224"/>
    </row>
    <row r="216" spans="1:6">
      <c r="A216" s="203"/>
      <c r="B216" s="76" t="s">
        <v>366</v>
      </c>
      <c r="C216" s="169">
        <v>300</v>
      </c>
      <c r="D216" s="169">
        <f t="shared" si="13"/>
        <v>300</v>
      </c>
      <c r="E216" s="205"/>
      <c r="F216" s="224"/>
    </row>
    <row r="217" spans="1:6">
      <c r="A217" s="203"/>
      <c r="B217" s="76" t="s">
        <v>367</v>
      </c>
      <c r="C217" s="169">
        <v>300</v>
      </c>
      <c r="D217" s="169">
        <f t="shared" si="13"/>
        <v>300</v>
      </c>
      <c r="E217" s="205"/>
      <c r="F217" s="224"/>
    </row>
    <row r="218" spans="1:6">
      <c r="A218" s="203"/>
      <c r="B218" s="76" t="s">
        <v>368</v>
      </c>
      <c r="C218" s="169">
        <v>300</v>
      </c>
      <c r="D218" s="169">
        <f t="shared" si="13"/>
        <v>300</v>
      </c>
      <c r="E218" s="205"/>
      <c r="F218" s="224"/>
    </row>
    <row r="219" spans="1:6" ht="31.5">
      <c r="A219" s="203"/>
      <c r="B219" s="206" t="s">
        <v>249</v>
      </c>
      <c r="C219" s="163">
        <v>420</v>
      </c>
      <c r="D219" s="205"/>
      <c r="E219" s="163">
        <v>420</v>
      </c>
      <c r="F219" s="224"/>
    </row>
    <row r="220" spans="1:6">
      <c r="A220" s="203"/>
      <c r="B220" s="206" t="s">
        <v>250</v>
      </c>
      <c r="C220" s="163">
        <f>SUM(C221:C228)</f>
        <v>8832</v>
      </c>
      <c r="D220" s="166"/>
      <c r="E220" s="163">
        <f>SUM(E221:E228)</f>
        <v>8832</v>
      </c>
      <c r="F220" s="224"/>
    </row>
    <row r="221" spans="1:6">
      <c r="A221" s="203"/>
      <c r="B221" s="208" t="s">
        <v>198</v>
      </c>
      <c r="C221" s="166">
        <v>2658</v>
      </c>
      <c r="D221" s="205"/>
      <c r="E221" s="205">
        <f>C221</f>
        <v>2658</v>
      </c>
      <c r="F221" s="224"/>
    </row>
    <row r="222" spans="1:6">
      <c r="A222" s="203"/>
      <c r="B222" s="208" t="s">
        <v>199</v>
      </c>
      <c r="C222" s="166">
        <v>1816</v>
      </c>
      <c r="D222" s="205"/>
      <c r="E222" s="205">
        <f t="shared" ref="E222:E228" si="14">C222</f>
        <v>1816</v>
      </c>
      <c r="F222" s="224"/>
    </row>
    <row r="223" spans="1:6">
      <c r="A223" s="203"/>
      <c r="B223" s="208" t="s">
        <v>200</v>
      </c>
      <c r="C223" s="166">
        <v>743</v>
      </c>
      <c r="D223" s="205"/>
      <c r="E223" s="205">
        <f t="shared" si="14"/>
        <v>743</v>
      </c>
      <c r="F223" s="224"/>
    </row>
    <row r="224" spans="1:6">
      <c r="A224" s="203"/>
      <c r="B224" s="208" t="s">
        <v>201</v>
      </c>
      <c r="C224" s="166">
        <v>10</v>
      </c>
      <c r="D224" s="205"/>
      <c r="E224" s="205">
        <f t="shared" si="14"/>
        <v>10</v>
      </c>
      <c r="F224" s="224"/>
    </row>
    <row r="225" spans="1:6">
      <c r="A225" s="203"/>
      <c r="B225" s="208" t="s">
        <v>202</v>
      </c>
      <c r="C225" s="166">
        <v>285</v>
      </c>
      <c r="D225" s="205"/>
      <c r="E225" s="205">
        <f t="shared" si="14"/>
        <v>285</v>
      </c>
      <c r="F225" s="224"/>
    </row>
    <row r="226" spans="1:6" ht="47.25">
      <c r="A226" s="203"/>
      <c r="B226" s="208" t="s">
        <v>203</v>
      </c>
      <c r="C226" s="166">
        <v>23</v>
      </c>
      <c r="D226" s="205"/>
      <c r="E226" s="205">
        <f t="shared" si="14"/>
        <v>23</v>
      </c>
      <c r="F226" s="224"/>
    </row>
    <row r="227" spans="1:6" ht="31.5">
      <c r="A227" s="203"/>
      <c r="B227" s="208" t="s">
        <v>251</v>
      </c>
      <c r="C227" s="166">
        <v>3117</v>
      </c>
      <c r="D227" s="239"/>
      <c r="E227" s="205">
        <f t="shared" si="14"/>
        <v>3117</v>
      </c>
      <c r="F227" s="224"/>
    </row>
    <row r="228" spans="1:6">
      <c r="A228" s="203"/>
      <c r="B228" s="240" t="s">
        <v>253</v>
      </c>
      <c r="C228" s="166">
        <v>180</v>
      </c>
      <c r="D228" s="205"/>
      <c r="E228" s="205">
        <f t="shared" si="14"/>
        <v>180</v>
      </c>
      <c r="F228" s="224"/>
    </row>
    <row r="229" spans="1:6" ht="31.5">
      <c r="A229" s="203"/>
      <c r="B229" s="209" t="s">
        <v>254</v>
      </c>
      <c r="C229" s="163">
        <f>C230+C234</f>
        <v>110</v>
      </c>
      <c r="D229" s="163">
        <f t="shared" ref="D229:E229" si="15">D230+D234</f>
        <v>80</v>
      </c>
      <c r="E229" s="163">
        <f t="shared" si="15"/>
        <v>0</v>
      </c>
      <c r="F229" s="224"/>
    </row>
    <row r="230" spans="1:6" ht="31.5">
      <c r="A230" s="203"/>
      <c r="B230" s="77" t="s">
        <v>369</v>
      </c>
      <c r="C230" s="166">
        <f>SUM(C231:C233)</f>
        <v>30</v>
      </c>
      <c r="D230" s="205"/>
      <c r="E230" s="205"/>
      <c r="F230" s="224"/>
    </row>
    <row r="231" spans="1:6" ht="31.5">
      <c r="A231" s="203"/>
      <c r="B231" s="81" t="s">
        <v>167</v>
      </c>
      <c r="C231" s="166">
        <v>10.73</v>
      </c>
      <c r="D231" s="205"/>
      <c r="E231" s="169"/>
      <c r="F231" s="224"/>
    </row>
    <row r="232" spans="1:6">
      <c r="A232" s="203"/>
      <c r="B232" s="81" t="s">
        <v>168</v>
      </c>
      <c r="C232" s="169">
        <v>10.43</v>
      </c>
      <c r="D232" s="205"/>
      <c r="E232" s="169"/>
      <c r="F232" s="224"/>
    </row>
    <row r="233" spans="1:6">
      <c r="A233" s="203"/>
      <c r="B233" s="82" t="s">
        <v>169</v>
      </c>
      <c r="C233" s="169">
        <v>8.84</v>
      </c>
      <c r="D233" s="205"/>
      <c r="E233" s="169"/>
      <c r="F233" s="224"/>
    </row>
    <row r="234" spans="1:6" ht="31.5">
      <c r="A234" s="203"/>
      <c r="B234" s="77" t="s">
        <v>370</v>
      </c>
      <c r="C234" s="166">
        <f>C235</f>
        <v>80</v>
      </c>
      <c r="D234" s="205">
        <f>C234</f>
        <v>80</v>
      </c>
      <c r="E234" s="205"/>
      <c r="F234" s="224"/>
    </row>
    <row r="235" spans="1:6" ht="63">
      <c r="A235" s="203"/>
      <c r="B235" s="4" t="s">
        <v>371</v>
      </c>
      <c r="C235" s="169">
        <v>80</v>
      </c>
      <c r="D235" s="169">
        <f>C235</f>
        <v>80</v>
      </c>
      <c r="E235" s="205"/>
      <c r="F235" s="224"/>
    </row>
    <row r="236" spans="1:6" ht="31.5">
      <c r="A236" s="203"/>
      <c r="B236" s="209" t="s">
        <v>255</v>
      </c>
      <c r="C236" s="163">
        <f>C237+C241</f>
        <v>109.99799999999999</v>
      </c>
      <c r="D236" s="163">
        <f t="shared" ref="D236:E236" si="16">D237+D241</f>
        <v>80</v>
      </c>
      <c r="E236" s="163">
        <f t="shared" si="16"/>
        <v>0</v>
      </c>
      <c r="F236" s="224"/>
    </row>
    <row r="237" spans="1:6" ht="31.5">
      <c r="A237" s="203"/>
      <c r="B237" s="77" t="s">
        <v>369</v>
      </c>
      <c r="C237" s="166">
        <f>SUM(C238:C240)</f>
        <v>29.997999999999998</v>
      </c>
      <c r="D237" s="205"/>
      <c r="E237" s="166"/>
      <c r="F237" s="224"/>
    </row>
    <row r="238" spans="1:6" ht="31.5">
      <c r="A238" s="203"/>
      <c r="B238" s="81" t="s">
        <v>167</v>
      </c>
      <c r="C238" s="169">
        <v>10.727999999999998</v>
      </c>
      <c r="D238" s="205"/>
      <c r="E238" s="169"/>
      <c r="F238" s="224"/>
    </row>
    <row r="239" spans="1:6">
      <c r="A239" s="203"/>
      <c r="B239" s="81" t="s">
        <v>168</v>
      </c>
      <c r="C239" s="169">
        <v>10.43</v>
      </c>
      <c r="D239" s="205"/>
      <c r="E239" s="169"/>
      <c r="F239" s="224"/>
    </row>
    <row r="240" spans="1:6">
      <c r="A240" s="203"/>
      <c r="B240" s="82" t="s">
        <v>169</v>
      </c>
      <c r="C240" s="169">
        <v>8.84</v>
      </c>
      <c r="D240" s="205"/>
      <c r="E240" s="169"/>
      <c r="F240" s="224"/>
    </row>
    <row r="241" spans="1:6" ht="31.5">
      <c r="A241" s="203"/>
      <c r="B241" s="77" t="s">
        <v>372</v>
      </c>
      <c r="C241" s="166">
        <f>C242</f>
        <v>80</v>
      </c>
      <c r="D241" s="205">
        <f>C241</f>
        <v>80</v>
      </c>
      <c r="E241" s="205"/>
      <c r="F241" s="224"/>
    </row>
    <row r="242" spans="1:6" ht="63">
      <c r="A242" s="203"/>
      <c r="B242" s="4" t="s">
        <v>371</v>
      </c>
      <c r="C242" s="169">
        <v>80</v>
      </c>
      <c r="D242" s="169">
        <f>C242</f>
        <v>80</v>
      </c>
      <c r="E242" s="205"/>
      <c r="F242" s="224"/>
    </row>
    <row r="243" spans="1:6">
      <c r="A243" s="203"/>
      <c r="B243" s="209" t="s">
        <v>256</v>
      </c>
      <c r="C243" s="163">
        <f>C244+C248</f>
        <v>109.99799999999999</v>
      </c>
      <c r="D243" s="163">
        <f t="shared" ref="D243:E243" si="17">D244+D248</f>
        <v>80</v>
      </c>
      <c r="E243" s="163">
        <f t="shared" si="17"/>
        <v>0</v>
      </c>
      <c r="F243" s="224"/>
    </row>
    <row r="244" spans="1:6" ht="31.5">
      <c r="A244" s="203"/>
      <c r="B244" s="77" t="s">
        <v>369</v>
      </c>
      <c r="C244" s="166">
        <f>SUM(C245:C247)</f>
        <v>29.997999999999998</v>
      </c>
      <c r="D244" s="205"/>
      <c r="E244" s="205"/>
      <c r="F244" s="224"/>
    </row>
    <row r="245" spans="1:6" ht="31.5">
      <c r="A245" s="203"/>
      <c r="B245" s="81" t="s">
        <v>167</v>
      </c>
      <c r="C245" s="169">
        <v>10.727999999999998</v>
      </c>
      <c r="D245" s="205"/>
      <c r="E245" s="169"/>
      <c r="F245" s="224"/>
    </row>
    <row r="246" spans="1:6">
      <c r="A246" s="203"/>
      <c r="B246" s="81" t="s">
        <v>168</v>
      </c>
      <c r="C246" s="169">
        <v>10.43</v>
      </c>
      <c r="D246" s="205"/>
      <c r="E246" s="169"/>
      <c r="F246" s="224"/>
    </row>
    <row r="247" spans="1:6">
      <c r="A247" s="203"/>
      <c r="B247" s="82" t="s">
        <v>169</v>
      </c>
      <c r="C247" s="169">
        <v>8.84</v>
      </c>
      <c r="D247" s="205"/>
      <c r="E247" s="169"/>
      <c r="F247" s="224"/>
    </row>
    <row r="248" spans="1:6" ht="47.25">
      <c r="A248" s="203"/>
      <c r="B248" s="83" t="s">
        <v>373</v>
      </c>
      <c r="C248" s="166">
        <v>80</v>
      </c>
      <c r="D248" s="166">
        <f>C248</f>
        <v>80</v>
      </c>
      <c r="E248" s="205"/>
      <c r="F248" s="224"/>
    </row>
    <row r="249" spans="1:6" ht="63">
      <c r="A249" s="203"/>
      <c r="B249" s="209" t="s">
        <v>257</v>
      </c>
      <c r="C249" s="168">
        <f>C250+C269</f>
        <v>180.00200000000001</v>
      </c>
      <c r="D249" s="168">
        <f t="shared" ref="D249:E249" si="18">D250+D269</f>
        <v>180.00200000000001</v>
      </c>
      <c r="E249" s="168">
        <f t="shared" si="18"/>
        <v>0</v>
      </c>
      <c r="F249" s="224"/>
    </row>
    <row r="250" spans="1:6" ht="47.25">
      <c r="A250" s="203"/>
      <c r="B250" s="78" t="s">
        <v>374</v>
      </c>
      <c r="C250" s="177">
        <f>SUM(C251:C268)</f>
        <v>58.22</v>
      </c>
      <c r="D250" s="177">
        <f>SUM(D251:D268)</f>
        <v>58.22</v>
      </c>
      <c r="E250" s="205"/>
      <c r="F250" s="224"/>
    </row>
    <row r="251" spans="1:6">
      <c r="A251" s="203"/>
      <c r="B251" s="81" t="s">
        <v>65</v>
      </c>
      <c r="C251" s="169">
        <v>7</v>
      </c>
      <c r="D251" s="169">
        <f t="shared" ref="D251:D287" si="19">C251</f>
        <v>7</v>
      </c>
      <c r="E251" s="205"/>
      <c r="F251" s="224"/>
    </row>
    <row r="252" spans="1:6">
      <c r="A252" s="203"/>
      <c r="B252" s="81" t="s">
        <v>27</v>
      </c>
      <c r="C252" s="169">
        <v>2</v>
      </c>
      <c r="D252" s="169">
        <f t="shared" si="19"/>
        <v>2</v>
      </c>
      <c r="E252" s="205"/>
      <c r="F252" s="224"/>
    </row>
    <row r="253" spans="1:6">
      <c r="A253" s="203"/>
      <c r="B253" s="81" t="s">
        <v>137</v>
      </c>
      <c r="C253" s="169">
        <v>1</v>
      </c>
      <c r="D253" s="169">
        <f t="shared" si="19"/>
        <v>1</v>
      </c>
      <c r="E253" s="205"/>
      <c r="F253" s="224"/>
    </row>
    <row r="254" spans="1:6">
      <c r="A254" s="203"/>
      <c r="B254" s="81" t="s">
        <v>21</v>
      </c>
      <c r="C254" s="169">
        <v>1.5</v>
      </c>
      <c r="D254" s="169">
        <f t="shared" si="19"/>
        <v>1.5</v>
      </c>
      <c r="E254" s="205"/>
      <c r="F254" s="224"/>
    </row>
    <row r="255" spans="1:6">
      <c r="A255" s="203"/>
      <c r="B255" s="81" t="s">
        <v>98</v>
      </c>
      <c r="C255" s="169">
        <v>9.76</v>
      </c>
      <c r="D255" s="169">
        <f t="shared" si="19"/>
        <v>9.76</v>
      </c>
      <c r="E255" s="205"/>
      <c r="F255" s="224"/>
    </row>
    <row r="256" spans="1:6">
      <c r="A256" s="203"/>
      <c r="B256" s="81" t="s">
        <v>170</v>
      </c>
      <c r="C256" s="169">
        <v>6.1000000000000005</v>
      </c>
      <c r="D256" s="169">
        <f t="shared" si="19"/>
        <v>6.1000000000000005</v>
      </c>
      <c r="E256" s="205"/>
      <c r="F256" s="224"/>
    </row>
    <row r="257" spans="1:6">
      <c r="A257" s="203"/>
      <c r="B257" s="81" t="s">
        <v>94</v>
      </c>
      <c r="C257" s="169">
        <v>3.6599999999999997</v>
      </c>
      <c r="D257" s="169">
        <f t="shared" si="19"/>
        <v>3.6599999999999997</v>
      </c>
      <c r="E257" s="205"/>
      <c r="F257" s="224"/>
    </row>
    <row r="258" spans="1:6">
      <c r="A258" s="203"/>
      <c r="B258" s="81" t="s">
        <v>22</v>
      </c>
      <c r="C258" s="169">
        <v>1</v>
      </c>
      <c r="D258" s="169">
        <f t="shared" si="19"/>
        <v>1</v>
      </c>
      <c r="E258" s="205"/>
      <c r="F258" s="224"/>
    </row>
    <row r="259" spans="1:6">
      <c r="A259" s="203"/>
      <c r="B259" s="81" t="s">
        <v>74</v>
      </c>
      <c r="C259" s="169">
        <v>6</v>
      </c>
      <c r="D259" s="169">
        <f t="shared" si="19"/>
        <v>6</v>
      </c>
      <c r="E259" s="205"/>
      <c r="F259" s="224"/>
    </row>
    <row r="260" spans="1:6">
      <c r="A260" s="203"/>
      <c r="B260" s="81" t="s">
        <v>99</v>
      </c>
      <c r="C260" s="169">
        <v>6</v>
      </c>
      <c r="D260" s="169">
        <f t="shared" si="19"/>
        <v>6</v>
      </c>
      <c r="E260" s="205"/>
      <c r="F260" s="224"/>
    </row>
    <row r="261" spans="1:6">
      <c r="A261" s="203"/>
      <c r="B261" s="81" t="s">
        <v>75</v>
      </c>
      <c r="C261" s="169">
        <v>1.2000000000000002</v>
      </c>
      <c r="D261" s="169">
        <f t="shared" si="19"/>
        <v>1.2000000000000002</v>
      </c>
      <c r="E261" s="205"/>
      <c r="F261" s="224"/>
    </row>
    <row r="262" spans="1:6">
      <c r="A262" s="203"/>
      <c r="B262" s="81" t="s">
        <v>76</v>
      </c>
      <c r="C262" s="169">
        <v>3</v>
      </c>
      <c r="D262" s="169">
        <f t="shared" si="19"/>
        <v>3</v>
      </c>
      <c r="E262" s="205"/>
      <c r="F262" s="224"/>
    </row>
    <row r="263" spans="1:6">
      <c r="A263" s="203"/>
      <c r="B263" s="81" t="s">
        <v>87</v>
      </c>
      <c r="C263" s="169">
        <v>5.6</v>
      </c>
      <c r="D263" s="169">
        <f t="shared" si="19"/>
        <v>5.6</v>
      </c>
      <c r="E263" s="205"/>
      <c r="F263" s="224"/>
    </row>
    <row r="264" spans="1:6">
      <c r="A264" s="203"/>
      <c r="B264" s="81" t="s">
        <v>25</v>
      </c>
      <c r="C264" s="169">
        <v>2</v>
      </c>
      <c r="D264" s="169">
        <f t="shared" si="19"/>
        <v>2</v>
      </c>
      <c r="E264" s="205"/>
      <c r="F264" s="224"/>
    </row>
    <row r="265" spans="1:6">
      <c r="A265" s="203"/>
      <c r="B265" s="81" t="s">
        <v>100</v>
      </c>
      <c r="C265" s="169">
        <v>0</v>
      </c>
      <c r="D265" s="169">
        <f t="shared" si="19"/>
        <v>0</v>
      </c>
      <c r="E265" s="205"/>
      <c r="F265" s="224"/>
    </row>
    <row r="266" spans="1:6">
      <c r="A266" s="203"/>
      <c r="B266" s="81" t="s">
        <v>23</v>
      </c>
      <c r="C266" s="169">
        <v>1</v>
      </c>
      <c r="D266" s="169">
        <f t="shared" si="19"/>
        <v>1</v>
      </c>
      <c r="E266" s="205"/>
      <c r="F266" s="224"/>
    </row>
    <row r="267" spans="1:6">
      <c r="A267" s="203"/>
      <c r="B267" s="81" t="s">
        <v>26</v>
      </c>
      <c r="C267" s="169">
        <v>0.4</v>
      </c>
      <c r="D267" s="169">
        <f t="shared" si="19"/>
        <v>0.4</v>
      </c>
      <c r="E267" s="205"/>
      <c r="F267" s="224"/>
    </row>
    <row r="268" spans="1:6">
      <c r="A268" s="203"/>
      <c r="B268" s="81" t="s">
        <v>101</v>
      </c>
      <c r="C268" s="169">
        <v>1</v>
      </c>
      <c r="D268" s="169">
        <f t="shared" si="19"/>
        <v>1</v>
      </c>
      <c r="E268" s="205"/>
      <c r="F268" s="224"/>
    </row>
    <row r="269" spans="1:6" ht="31.5">
      <c r="A269" s="203"/>
      <c r="B269" s="78" t="s">
        <v>375</v>
      </c>
      <c r="C269" s="177">
        <f>C270*2</f>
        <v>121.78200000000001</v>
      </c>
      <c r="D269" s="177">
        <f>D270*2</f>
        <v>121.78200000000001</v>
      </c>
      <c r="E269" s="205"/>
      <c r="F269" s="224"/>
    </row>
    <row r="270" spans="1:6">
      <c r="A270" s="203"/>
      <c r="B270" s="81" t="s">
        <v>83</v>
      </c>
      <c r="C270" s="169">
        <f>SUM(C271:C287)</f>
        <v>60.891000000000005</v>
      </c>
      <c r="D270" s="169">
        <f>SUM(D271:D287)</f>
        <v>60.891000000000005</v>
      </c>
      <c r="E270" s="205"/>
      <c r="F270" s="224"/>
    </row>
    <row r="271" spans="1:6">
      <c r="A271" s="203"/>
      <c r="B271" s="85" t="s">
        <v>171</v>
      </c>
      <c r="C271" s="169">
        <v>2</v>
      </c>
      <c r="D271" s="169">
        <f t="shared" si="19"/>
        <v>2</v>
      </c>
      <c r="E271" s="205"/>
      <c r="F271" s="224"/>
    </row>
    <row r="272" spans="1:6">
      <c r="A272" s="203"/>
      <c r="B272" s="85" t="s">
        <v>20</v>
      </c>
      <c r="C272" s="169">
        <v>7</v>
      </c>
      <c r="D272" s="169">
        <f t="shared" si="19"/>
        <v>7</v>
      </c>
      <c r="E272" s="205"/>
      <c r="F272" s="224"/>
    </row>
    <row r="273" spans="1:6">
      <c r="A273" s="203"/>
      <c r="B273" s="85" t="s">
        <v>70</v>
      </c>
      <c r="C273" s="169">
        <v>1</v>
      </c>
      <c r="D273" s="169">
        <f t="shared" si="19"/>
        <v>1</v>
      </c>
      <c r="E273" s="205"/>
      <c r="F273" s="224"/>
    </row>
    <row r="274" spans="1:6">
      <c r="A274" s="203"/>
      <c r="B274" s="85" t="s">
        <v>71</v>
      </c>
      <c r="C274" s="169">
        <v>1.5</v>
      </c>
      <c r="D274" s="169">
        <f t="shared" si="19"/>
        <v>1.5</v>
      </c>
      <c r="E274" s="205"/>
      <c r="F274" s="224"/>
    </row>
    <row r="275" spans="1:6">
      <c r="A275" s="203"/>
      <c r="B275" s="85" t="s">
        <v>139</v>
      </c>
      <c r="C275" s="169">
        <v>1</v>
      </c>
      <c r="D275" s="169">
        <f t="shared" si="19"/>
        <v>1</v>
      </c>
      <c r="E275" s="205"/>
      <c r="F275" s="224"/>
    </row>
    <row r="276" spans="1:6">
      <c r="A276" s="203"/>
      <c r="B276" s="85" t="s">
        <v>72</v>
      </c>
      <c r="C276" s="169">
        <v>5.6</v>
      </c>
      <c r="D276" s="169">
        <f t="shared" si="19"/>
        <v>5.6</v>
      </c>
      <c r="E276" s="205"/>
      <c r="F276" s="224"/>
    </row>
    <row r="277" spans="1:6">
      <c r="A277" s="203"/>
      <c r="B277" s="85" t="s">
        <v>74</v>
      </c>
      <c r="C277" s="169">
        <v>6</v>
      </c>
      <c r="D277" s="169">
        <f t="shared" si="19"/>
        <v>6</v>
      </c>
      <c r="E277" s="205"/>
      <c r="F277" s="224"/>
    </row>
    <row r="278" spans="1:6">
      <c r="A278" s="203"/>
      <c r="B278" s="85" t="s">
        <v>84</v>
      </c>
      <c r="C278" s="169">
        <v>0.60000000000000009</v>
      </c>
      <c r="D278" s="169">
        <f t="shared" si="19"/>
        <v>0.60000000000000009</v>
      </c>
      <c r="E278" s="205"/>
      <c r="F278" s="224"/>
    </row>
    <row r="279" spans="1:6">
      <c r="A279" s="203"/>
      <c r="B279" s="85" t="s">
        <v>85</v>
      </c>
      <c r="C279" s="169">
        <v>1.5</v>
      </c>
      <c r="D279" s="169">
        <f t="shared" si="19"/>
        <v>1.5</v>
      </c>
      <c r="E279" s="205"/>
      <c r="F279" s="224"/>
    </row>
    <row r="280" spans="1:6">
      <c r="A280" s="203"/>
      <c r="B280" s="85" t="s">
        <v>102</v>
      </c>
      <c r="C280" s="169">
        <v>9.76</v>
      </c>
      <c r="D280" s="169">
        <f t="shared" si="19"/>
        <v>9.76</v>
      </c>
      <c r="E280" s="205"/>
      <c r="F280" s="224"/>
    </row>
    <row r="281" spans="1:6" ht="31.5">
      <c r="A281" s="203"/>
      <c r="B281" s="81" t="s">
        <v>86</v>
      </c>
      <c r="C281" s="169">
        <v>0.5</v>
      </c>
      <c r="D281" s="169">
        <f t="shared" si="19"/>
        <v>0.5</v>
      </c>
      <c r="E281" s="205"/>
      <c r="F281" s="224"/>
    </row>
    <row r="282" spans="1:6">
      <c r="A282" s="203"/>
      <c r="B282" s="85" t="s">
        <v>79</v>
      </c>
      <c r="C282" s="169">
        <v>6.1000000000000005</v>
      </c>
      <c r="D282" s="169">
        <f t="shared" si="19"/>
        <v>6.1000000000000005</v>
      </c>
      <c r="E282" s="205"/>
      <c r="F282" s="224"/>
    </row>
    <row r="283" spans="1:6">
      <c r="A283" s="203"/>
      <c r="B283" s="81" t="s">
        <v>82</v>
      </c>
      <c r="C283" s="169">
        <v>2</v>
      </c>
      <c r="D283" s="169">
        <f t="shared" si="19"/>
        <v>2</v>
      </c>
      <c r="E283" s="205"/>
      <c r="F283" s="224"/>
    </row>
    <row r="284" spans="1:6">
      <c r="A284" s="203"/>
      <c r="B284" s="85" t="s">
        <v>80</v>
      </c>
      <c r="C284" s="169">
        <v>0</v>
      </c>
      <c r="D284" s="169">
        <f t="shared" si="19"/>
        <v>0</v>
      </c>
      <c r="E284" s="205"/>
      <c r="F284" s="224"/>
    </row>
    <row r="285" spans="1:6">
      <c r="A285" s="203"/>
      <c r="B285" s="85" t="s">
        <v>81</v>
      </c>
      <c r="C285" s="169">
        <v>0.60000000000000009</v>
      </c>
      <c r="D285" s="169">
        <f t="shared" si="19"/>
        <v>0.60000000000000009</v>
      </c>
      <c r="E285" s="205"/>
      <c r="F285" s="224"/>
    </row>
    <row r="286" spans="1:6">
      <c r="A286" s="203"/>
      <c r="B286" s="81" t="s">
        <v>103</v>
      </c>
      <c r="C286" s="169">
        <v>12.200000000000001</v>
      </c>
      <c r="D286" s="169">
        <f t="shared" si="19"/>
        <v>12.200000000000001</v>
      </c>
      <c r="E286" s="205"/>
      <c r="F286" s="224"/>
    </row>
    <row r="287" spans="1:6">
      <c r="A287" s="203"/>
      <c r="B287" s="81" t="s">
        <v>376</v>
      </c>
      <c r="C287" s="169">
        <f>5.856-1.83-0.495</f>
        <v>3.5309999999999997</v>
      </c>
      <c r="D287" s="169">
        <f t="shared" si="19"/>
        <v>3.5309999999999997</v>
      </c>
      <c r="E287" s="205"/>
      <c r="F287" s="224"/>
    </row>
    <row r="288" spans="1:6" ht="47.25">
      <c r="A288" s="203"/>
      <c r="B288" s="178" t="s">
        <v>258</v>
      </c>
      <c r="C288" s="163">
        <v>500</v>
      </c>
      <c r="D288" s="163">
        <v>500</v>
      </c>
      <c r="E288" s="205"/>
      <c r="F288" s="224"/>
    </row>
    <row r="289" spans="1:6" ht="78.75">
      <c r="A289" s="203"/>
      <c r="B289" s="179" t="s">
        <v>259</v>
      </c>
      <c r="C289" s="168">
        <f>C290+C337+C364</f>
        <v>499.99599999999998</v>
      </c>
      <c r="D289" s="168">
        <f t="shared" ref="D289:E289" si="20">D290+D337+D364</f>
        <v>428.78</v>
      </c>
      <c r="E289" s="168">
        <f t="shared" si="20"/>
        <v>0</v>
      </c>
      <c r="F289" s="224"/>
    </row>
    <row r="290" spans="1:6">
      <c r="A290" s="100"/>
      <c r="B290" s="77" t="s">
        <v>377</v>
      </c>
      <c r="C290" s="166">
        <f>C291+C296+C298</f>
        <v>238.166</v>
      </c>
      <c r="D290" s="166">
        <f t="shared" ref="D290:E290" si="21">D291+D296+D298</f>
        <v>166.95</v>
      </c>
      <c r="E290" s="166">
        <f t="shared" si="21"/>
        <v>0</v>
      </c>
      <c r="F290" s="224"/>
    </row>
    <row r="291" spans="1:6">
      <c r="A291" s="101"/>
      <c r="B291" s="80" t="s">
        <v>378</v>
      </c>
      <c r="C291" s="166">
        <f>C292*12</f>
        <v>57.215999999999994</v>
      </c>
      <c r="D291" s="205"/>
      <c r="E291" s="205"/>
      <c r="F291" s="224"/>
    </row>
    <row r="292" spans="1:6">
      <c r="A292" s="101"/>
      <c r="B292" s="76" t="s">
        <v>147</v>
      </c>
      <c r="C292" s="169">
        <f>SUM(C293:C295)</f>
        <v>4.7679999999999998</v>
      </c>
      <c r="D292" s="202"/>
      <c r="E292" s="202"/>
      <c r="F292" s="224"/>
    </row>
    <row r="293" spans="1:6" ht="31.5">
      <c r="A293" s="101"/>
      <c r="B293" s="81" t="s">
        <v>148</v>
      </c>
      <c r="C293" s="169">
        <v>1.7879999999999998</v>
      </c>
      <c r="D293" s="202"/>
      <c r="E293" s="202"/>
      <c r="F293" s="224"/>
    </row>
    <row r="294" spans="1:6" ht="31.5">
      <c r="A294" s="101"/>
      <c r="B294" s="81" t="s">
        <v>149</v>
      </c>
      <c r="C294" s="169">
        <v>1.49</v>
      </c>
      <c r="D294" s="202"/>
      <c r="E294" s="202"/>
      <c r="F294" s="224"/>
    </row>
    <row r="295" spans="1:6" ht="31.5">
      <c r="A295" s="101"/>
      <c r="B295" s="81" t="s">
        <v>150</v>
      </c>
      <c r="C295" s="169">
        <v>1.49</v>
      </c>
      <c r="D295" s="202"/>
      <c r="E295" s="202"/>
      <c r="F295" s="224"/>
    </row>
    <row r="296" spans="1:6">
      <c r="A296" s="101"/>
      <c r="B296" s="76" t="s">
        <v>379</v>
      </c>
      <c r="C296" s="169">
        <f>C297</f>
        <v>80</v>
      </c>
      <c r="D296" s="202">
        <f>C296</f>
        <v>80</v>
      </c>
      <c r="E296" s="202"/>
      <c r="F296" s="224"/>
    </row>
    <row r="297" spans="1:6" ht="47.25">
      <c r="A297" s="101"/>
      <c r="B297" s="76" t="s">
        <v>151</v>
      </c>
      <c r="C297" s="169">
        <v>80</v>
      </c>
      <c r="D297" s="169">
        <f>C297</f>
        <v>80</v>
      </c>
      <c r="E297" s="205"/>
      <c r="F297" s="224"/>
    </row>
    <row r="298" spans="1:6" ht="47.25">
      <c r="A298" s="101"/>
      <c r="B298" s="80" t="s">
        <v>380</v>
      </c>
      <c r="C298" s="166">
        <f>C299+C300+C301+C302</f>
        <v>100.95</v>
      </c>
      <c r="D298" s="166">
        <f t="shared" ref="D298:E298" si="22">D299+D300+D301+D302</f>
        <v>86.95</v>
      </c>
      <c r="E298" s="166">
        <f t="shared" si="22"/>
        <v>0</v>
      </c>
      <c r="F298" s="224"/>
    </row>
    <row r="299" spans="1:6">
      <c r="A299" s="101"/>
      <c r="B299" s="78" t="s">
        <v>385</v>
      </c>
      <c r="C299" s="166">
        <v>5</v>
      </c>
      <c r="D299" s="205"/>
      <c r="E299" s="205"/>
      <c r="F299" s="224"/>
    </row>
    <row r="300" spans="1:6" ht="31.5">
      <c r="A300" s="101"/>
      <c r="B300" s="78" t="s">
        <v>386</v>
      </c>
      <c r="C300" s="166">
        <v>5</v>
      </c>
      <c r="D300" s="205"/>
      <c r="E300" s="205"/>
      <c r="F300" s="224"/>
    </row>
    <row r="301" spans="1:6" ht="31.5">
      <c r="A301" s="101"/>
      <c r="B301" s="78" t="s">
        <v>387</v>
      </c>
      <c r="C301" s="166">
        <v>4</v>
      </c>
      <c r="D301" s="205"/>
      <c r="E301" s="205"/>
      <c r="F301" s="224"/>
    </row>
    <row r="302" spans="1:6">
      <c r="A302" s="101"/>
      <c r="B302" s="78" t="s">
        <v>388</v>
      </c>
      <c r="C302" s="166">
        <f>C303+C304+C305+C313+C316</f>
        <v>86.95</v>
      </c>
      <c r="D302" s="166">
        <f>D303+D304+D305+D313+D316</f>
        <v>86.95</v>
      </c>
      <c r="E302" s="166">
        <f>E303+E304+E305+E313+E316</f>
        <v>0</v>
      </c>
      <c r="F302" s="224"/>
    </row>
    <row r="303" spans="1:6" ht="31.5">
      <c r="A303" s="101"/>
      <c r="B303" s="78" t="s">
        <v>389</v>
      </c>
      <c r="C303" s="166">
        <f>19.2/2</f>
        <v>9.6</v>
      </c>
      <c r="D303" s="166">
        <f>C303</f>
        <v>9.6</v>
      </c>
      <c r="E303" s="205"/>
      <c r="F303" s="224"/>
    </row>
    <row r="304" spans="1:6" ht="31.5">
      <c r="A304" s="101"/>
      <c r="B304" s="78" t="s">
        <v>390</v>
      </c>
      <c r="C304" s="166">
        <f>16.8/2</f>
        <v>8.4</v>
      </c>
      <c r="D304" s="166">
        <f t="shared" ref="D304:D362" si="23">C304</f>
        <v>8.4</v>
      </c>
      <c r="E304" s="205"/>
      <c r="F304" s="224"/>
    </row>
    <row r="305" spans="1:6">
      <c r="A305" s="101"/>
      <c r="B305" s="78" t="s">
        <v>391</v>
      </c>
      <c r="C305" s="166">
        <f>SUM(C306:C312)</f>
        <v>17.350000000000001</v>
      </c>
      <c r="D305" s="166">
        <f t="shared" ref="D305:E305" si="24">SUM(D306:D312)</f>
        <v>17.350000000000001</v>
      </c>
      <c r="E305" s="166">
        <f t="shared" si="24"/>
        <v>0</v>
      </c>
      <c r="F305" s="224"/>
    </row>
    <row r="306" spans="1:6">
      <c r="A306" s="101"/>
      <c r="B306" s="81" t="s">
        <v>152</v>
      </c>
      <c r="C306" s="169">
        <v>2</v>
      </c>
      <c r="D306" s="169">
        <f t="shared" si="23"/>
        <v>2</v>
      </c>
      <c r="E306" s="205"/>
      <c r="F306" s="224"/>
    </row>
    <row r="307" spans="1:6">
      <c r="A307" s="101"/>
      <c r="B307" s="81" t="s">
        <v>153</v>
      </c>
      <c r="C307" s="169">
        <v>1</v>
      </c>
      <c r="D307" s="169">
        <f t="shared" si="23"/>
        <v>1</v>
      </c>
      <c r="E307" s="205"/>
      <c r="F307" s="224"/>
    </row>
    <row r="308" spans="1:6">
      <c r="A308" s="101"/>
      <c r="B308" s="81" t="s">
        <v>154</v>
      </c>
      <c r="C308" s="169">
        <v>6</v>
      </c>
      <c r="D308" s="169">
        <f t="shared" si="23"/>
        <v>6</v>
      </c>
      <c r="E308" s="205"/>
      <c r="F308" s="224"/>
    </row>
    <row r="309" spans="1:6">
      <c r="A309" s="101"/>
      <c r="B309" s="81" t="s">
        <v>65</v>
      </c>
      <c r="C309" s="169">
        <v>3.5</v>
      </c>
      <c r="D309" s="169">
        <f t="shared" si="23"/>
        <v>3.5</v>
      </c>
      <c r="E309" s="205"/>
      <c r="F309" s="224"/>
    </row>
    <row r="310" spans="1:6">
      <c r="A310" s="101"/>
      <c r="B310" s="81" t="s">
        <v>115</v>
      </c>
      <c r="C310" s="169">
        <v>1.05</v>
      </c>
      <c r="D310" s="169">
        <f t="shared" si="23"/>
        <v>1.05</v>
      </c>
      <c r="E310" s="205"/>
      <c r="F310" s="224"/>
    </row>
    <row r="311" spans="1:6">
      <c r="A311" s="101"/>
      <c r="B311" s="81" t="s">
        <v>155</v>
      </c>
      <c r="C311" s="169">
        <v>3</v>
      </c>
      <c r="D311" s="169">
        <f t="shared" si="23"/>
        <v>3</v>
      </c>
      <c r="E311" s="205"/>
      <c r="F311" s="224"/>
    </row>
    <row r="312" spans="1:6">
      <c r="A312" s="101"/>
      <c r="B312" s="81" t="s">
        <v>156</v>
      </c>
      <c r="C312" s="169">
        <v>0.8</v>
      </c>
      <c r="D312" s="169">
        <f t="shared" si="23"/>
        <v>0.8</v>
      </c>
      <c r="E312" s="205"/>
      <c r="F312" s="224"/>
    </row>
    <row r="313" spans="1:6">
      <c r="A313" s="101"/>
      <c r="B313" s="78" t="s">
        <v>392</v>
      </c>
      <c r="C313" s="166">
        <f>C314+C315</f>
        <v>3.5999999999999996</v>
      </c>
      <c r="D313" s="166">
        <f t="shared" ref="D313" si="25">D314+D315</f>
        <v>3.5999999999999996</v>
      </c>
      <c r="E313" s="166"/>
      <c r="F313" s="224"/>
    </row>
    <row r="314" spans="1:6">
      <c r="A314" s="101"/>
      <c r="B314" s="81" t="s">
        <v>157</v>
      </c>
      <c r="C314" s="169">
        <v>2.4</v>
      </c>
      <c r="D314" s="169">
        <f t="shared" si="23"/>
        <v>2.4</v>
      </c>
      <c r="E314" s="205"/>
      <c r="F314" s="224"/>
    </row>
    <row r="315" spans="1:6" ht="31.5">
      <c r="A315" s="101"/>
      <c r="B315" s="81" t="s">
        <v>158</v>
      </c>
      <c r="C315" s="169">
        <v>1.2</v>
      </c>
      <c r="D315" s="169">
        <f t="shared" si="23"/>
        <v>1.2</v>
      </c>
      <c r="E315" s="205"/>
      <c r="F315" s="224"/>
    </row>
    <row r="316" spans="1:6">
      <c r="A316" s="101"/>
      <c r="B316" s="78" t="s">
        <v>393</v>
      </c>
      <c r="C316" s="166">
        <f>C317+C322+C327+C332</f>
        <v>48</v>
      </c>
      <c r="D316" s="166">
        <f t="shared" ref="D316" si="26">D317+D322+D327+D332</f>
        <v>48</v>
      </c>
      <c r="E316" s="166"/>
      <c r="F316" s="224"/>
    </row>
    <row r="317" spans="1:6">
      <c r="A317" s="101"/>
      <c r="B317" s="81" t="s">
        <v>394</v>
      </c>
      <c r="C317" s="169">
        <f>SUM(C318:C321)</f>
        <v>12</v>
      </c>
      <c r="D317" s="169">
        <f>SUM(D318:D321)</f>
        <v>12</v>
      </c>
      <c r="E317" s="205"/>
      <c r="F317" s="224"/>
    </row>
    <row r="318" spans="1:6">
      <c r="A318" s="101"/>
      <c r="B318" s="81" t="s">
        <v>381</v>
      </c>
      <c r="C318" s="169">
        <v>3</v>
      </c>
      <c r="D318" s="169">
        <f t="shared" si="23"/>
        <v>3</v>
      </c>
      <c r="E318" s="205"/>
      <c r="F318" s="224"/>
    </row>
    <row r="319" spans="1:6">
      <c r="A319" s="101"/>
      <c r="B319" s="81" t="s">
        <v>382</v>
      </c>
      <c r="C319" s="169">
        <v>4</v>
      </c>
      <c r="D319" s="169">
        <f t="shared" si="23"/>
        <v>4</v>
      </c>
      <c r="E319" s="205"/>
      <c r="F319" s="224"/>
    </row>
    <row r="320" spans="1:6">
      <c r="A320" s="101"/>
      <c r="B320" s="81" t="s">
        <v>383</v>
      </c>
      <c r="C320" s="169">
        <v>3</v>
      </c>
      <c r="D320" s="169">
        <f t="shared" si="23"/>
        <v>3</v>
      </c>
      <c r="E320" s="205"/>
      <c r="F320" s="224"/>
    </row>
    <row r="321" spans="1:6">
      <c r="A321" s="101"/>
      <c r="B321" s="81" t="s">
        <v>384</v>
      </c>
      <c r="C321" s="169">
        <v>2</v>
      </c>
      <c r="D321" s="169">
        <f t="shared" si="23"/>
        <v>2</v>
      </c>
      <c r="E321" s="205"/>
      <c r="F321" s="224"/>
    </row>
    <row r="322" spans="1:6">
      <c r="A322" s="101"/>
      <c r="B322" s="81" t="s">
        <v>395</v>
      </c>
      <c r="C322" s="169">
        <f>SUM(C323:C326)</f>
        <v>12</v>
      </c>
      <c r="D322" s="169">
        <f>SUM(D323:D326)</f>
        <v>12</v>
      </c>
      <c r="E322" s="205"/>
      <c r="F322" s="224"/>
    </row>
    <row r="323" spans="1:6">
      <c r="A323" s="101"/>
      <c r="B323" s="81" t="s">
        <v>381</v>
      </c>
      <c r="C323" s="169">
        <v>3</v>
      </c>
      <c r="D323" s="169">
        <f t="shared" si="23"/>
        <v>3</v>
      </c>
      <c r="E323" s="205"/>
      <c r="F323" s="224"/>
    </row>
    <row r="324" spans="1:6">
      <c r="A324" s="101"/>
      <c r="B324" s="81" t="s">
        <v>382</v>
      </c>
      <c r="C324" s="169">
        <v>4</v>
      </c>
      <c r="D324" s="169">
        <f t="shared" si="23"/>
        <v>4</v>
      </c>
      <c r="E324" s="205"/>
      <c r="F324" s="224"/>
    </row>
    <row r="325" spans="1:6">
      <c r="A325" s="101"/>
      <c r="B325" s="81" t="s">
        <v>383</v>
      </c>
      <c r="C325" s="169">
        <v>3</v>
      </c>
      <c r="D325" s="169">
        <f t="shared" si="23"/>
        <v>3</v>
      </c>
      <c r="E325" s="205"/>
      <c r="F325" s="224"/>
    </row>
    <row r="326" spans="1:6">
      <c r="A326" s="101"/>
      <c r="B326" s="81" t="s">
        <v>384</v>
      </c>
      <c r="C326" s="169">
        <v>2</v>
      </c>
      <c r="D326" s="169">
        <f t="shared" si="23"/>
        <v>2</v>
      </c>
      <c r="E326" s="205"/>
      <c r="F326" s="224"/>
    </row>
    <row r="327" spans="1:6">
      <c r="A327" s="101"/>
      <c r="B327" s="81" t="s">
        <v>396</v>
      </c>
      <c r="C327" s="169">
        <f>SUM(C328:C331)</f>
        <v>12</v>
      </c>
      <c r="D327" s="169">
        <f>SUM(D328:D331)</f>
        <v>12</v>
      </c>
      <c r="E327" s="205"/>
      <c r="F327" s="224"/>
    </row>
    <row r="328" spans="1:6">
      <c r="A328" s="101"/>
      <c r="B328" s="81" t="s">
        <v>381</v>
      </c>
      <c r="C328" s="169">
        <v>3</v>
      </c>
      <c r="D328" s="169">
        <f t="shared" si="23"/>
        <v>3</v>
      </c>
      <c r="E328" s="205"/>
      <c r="F328" s="224"/>
    </row>
    <row r="329" spans="1:6">
      <c r="A329" s="101"/>
      <c r="B329" s="81" t="s">
        <v>382</v>
      </c>
      <c r="C329" s="169">
        <v>4</v>
      </c>
      <c r="D329" s="169">
        <f t="shared" si="23"/>
        <v>4</v>
      </c>
      <c r="E329" s="205"/>
      <c r="F329" s="224"/>
    </row>
    <row r="330" spans="1:6">
      <c r="A330" s="101"/>
      <c r="B330" s="81" t="s">
        <v>383</v>
      </c>
      <c r="C330" s="169">
        <v>3</v>
      </c>
      <c r="D330" s="169">
        <f t="shared" si="23"/>
        <v>3</v>
      </c>
      <c r="E330" s="205"/>
      <c r="F330" s="224"/>
    </row>
    <row r="331" spans="1:6">
      <c r="A331" s="101"/>
      <c r="B331" s="81" t="s">
        <v>384</v>
      </c>
      <c r="C331" s="169">
        <v>2</v>
      </c>
      <c r="D331" s="169">
        <f t="shared" si="23"/>
        <v>2</v>
      </c>
      <c r="E331" s="205"/>
      <c r="F331" s="224"/>
    </row>
    <row r="332" spans="1:6">
      <c r="A332" s="101"/>
      <c r="B332" s="81" t="s">
        <v>397</v>
      </c>
      <c r="C332" s="169">
        <f>SUM(C333:C336)</f>
        <v>12</v>
      </c>
      <c r="D332" s="169">
        <f>SUM(D333:D336)</f>
        <v>12</v>
      </c>
      <c r="E332" s="205"/>
      <c r="F332" s="224"/>
    </row>
    <row r="333" spans="1:6">
      <c r="A333" s="101"/>
      <c r="B333" s="81" t="s">
        <v>381</v>
      </c>
      <c r="C333" s="169">
        <v>3</v>
      </c>
      <c r="D333" s="169">
        <f t="shared" si="23"/>
        <v>3</v>
      </c>
      <c r="E333" s="205"/>
      <c r="F333" s="224"/>
    </row>
    <row r="334" spans="1:6">
      <c r="A334" s="101"/>
      <c r="B334" s="81" t="s">
        <v>382</v>
      </c>
      <c r="C334" s="169">
        <v>4</v>
      </c>
      <c r="D334" s="169">
        <f t="shared" si="23"/>
        <v>4</v>
      </c>
      <c r="E334" s="205"/>
      <c r="F334" s="224"/>
    </row>
    <row r="335" spans="1:6">
      <c r="A335" s="101"/>
      <c r="B335" s="81" t="s">
        <v>383</v>
      </c>
      <c r="C335" s="169">
        <v>3</v>
      </c>
      <c r="D335" s="169">
        <f t="shared" si="23"/>
        <v>3</v>
      </c>
      <c r="E335" s="205"/>
      <c r="F335" s="224"/>
    </row>
    <row r="336" spans="1:6">
      <c r="A336" s="101"/>
      <c r="B336" s="81" t="s">
        <v>384</v>
      </c>
      <c r="C336" s="169">
        <v>2</v>
      </c>
      <c r="D336" s="169">
        <f t="shared" si="23"/>
        <v>2</v>
      </c>
      <c r="E336" s="205"/>
      <c r="F336" s="224"/>
    </row>
    <row r="337" spans="1:6">
      <c r="A337" s="101"/>
      <c r="B337" s="84" t="s">
        <v>398</v>
      </c>
      <c r="C337" s="169">
        <f>C338+C351</f>
        <v>78.830000000000013</v>
      </c>
      <c r="D337" s="169">
        <f>D338+D351</f>
        <v>78.830000000000013</v>
      </c>
      <c r="E337" s="205"/>
      <c r="F337" s="224"/>
    </row>
    <row r="338" spans="1:6" ht="31.5">
      <c r="A338" s="101"/>
      <c r="B338" s="102" t="s">
        <v>399</v>
      </c>
      <c r="C338" s="169">
        <f>SUM(C339:C350)</f>
        <v>30.17</v>
      </c>
      <c r="D338" s="169">
        <f>SUM(D339:D350)</f>
        <v>30.17</v>
      </c>
      <c r="E338" s="205"/>
      <c r="F338" s="224"/>
    </row>
    <row r="339" spans="1:6">
      <c r="A339" s="101"/>
      <c r="B339" s="103" t="s">
        <v>27</v>
      </c>
      <c r="C339" s="166">
        <v>2</v>
      </c>
      <c r="D339" s="166">
        <f t="shared" si="23"/>
        <v>2</v>
      </c>
      <c r="E339" s="205"/>
      <c r="F339" s="224"/>
    </row>
    <row r="340" spans="1:6">
      <c r="A340" s="101"/>
      <c r="B340" s="83" t="s">
        <v>88</v>
      </c>
      <c r="C340" s="166">
        <v>1</v>
      </c>
      <c r="D340" s="166">
        <f t="shared" si="23"/>
        <v>1</v>
      </c>
      <c r="E340" s="205"/>
      <c r="F340" s="224"/>
    </row>
    <row r="341" spans="1:6">
      <c r="A341" s="101"/>
      <c r="B341" s="103" t="s">
        <v>159</v>
      </c>
      <c r="C341" s="166">
        <v>1.05</v>
      </c>
      <c r="D341" s="166">
        <f t="shared" si="23"/>
        <v>1.05</v>
      </c>
      <c r="E341" s="205"/>
      <c r="F341" s="224"/>
    </row>
    <row r="342" spans="1:6">
      <c r="A342" s="101"/>
      <c r="B342" s="103" t="s">
        <v>160</v>
      </c>
      <c r="C342" s="166">
        <v>5.2</v>
      </c>
      <c r="D342" s="166">
        <f t="shared" si="23"/>
        <v>5.2</v>
      </c>
      <c r="E342" s="205"/>
      <c r="F342" s="224"/>
    </row>
    <row r="343" spans="1:6">
      <c r="A343" s="101"/>
      <c r="B343" s="103" t="s">
        <v>90</v>
      </c>
      <c r="C343" s="166">
        <v>1.25</v>
      </c>
      <c r="D343" s="166">
        <f t="shared" si="23"/>
        <v>1.25</v>
      </c>
      <c r="E343" s="205"/>
      <c r="F343" s="224"/>
    </row>
    <row r="344" spans="1:6">
      <c r="A344" s="101"/>
      <c r="B344" s="103" t="s">
        <v>23</v>
      </c>
      <c r="C344" s="166">
        <f>1.1+0.42</f>
        <v>1.52</v>
      </c>
      <c r="D344" s="166">
        <f t="shared" si="23"/>
        <v>1.52</v>
      </c>
      <c r="E344" s="205"/>
      <c r="F344" s="224"/>
    </row>
    <row r="345" spans="1:6">
      <c r="A345" s="101"/>
      <c r="B345" s="103" t="s">
        <v>161</v>
      </c>
      <c r="C345" s="166">
        <v>4.4000000000000004</v>
      </c>
      <c r="D345" s="166">
        <f t="shared" si="23"/>
        <v>4.4000000000000004</v>
      </c>
      <c r="E345" s="205"/>
      <c r="F345" s="224"/>
    </row>
    <row r="346" spans="1:6">
      <c r="A346" s="101"/>
      <c r="B346" s="103" t="s">
        <v>162</v>
      </c>
      <c r="C346" s="166">
        <v>3</v>
      </c>
      <c r="D346" s="166">
        <f t="shared" si="23"/>
        <v>3</v>
      </c>
      <c r="E346" s="205"/>
      <c r="F346" s="224"/>
    </row>
    <row r="347" spans="1:6">
      <c r="A347" s="101"/>
      <c r="B347" s="103" t="s">
        <v>22</v>
      </c>
      <c r="C347" s="166">
        <f>5*0.5</f>
        <v>2.5</v>
      </c>
      <c r="D347" s="166">
        <f t="shared" si="23"/>
        <v>2.5</v>
      </c>
      <c r="E347" s="205"/>
      <c r="F347" s="224"/>
    </row>
    <row r="348" spans="1:6">
      <c r="A348" s="101"/>
      <c r="B348" s="103" t="s">
        <v>163</v>
      </c>
      <c r="C348" s="166">
        <v>5</v>
      </c>
      <c r="D348" s="166">
        <f t="shared" si="23"/>
        <v>5</v>
      </c>
      <c r="E348" s="205"/>
      <c r="F348" s="224"/>
    </row>
    <row r="349" spans="1:6">
      <c r="A349" s="101"/>
      <c r="B349" s="103" t="s">
        <v>164</v>
      </c>
      <c r="C349" s="166">
        <v>2.5</v>
      </c>
      <c r="D349" s="166">
        <f t="shared" si="23"/>
        <v>2.5</v>
      </c>
      <c r="E349" s="205"/>
      <c r="F349" s="224"/>
    </row>
    <row r="350" spans="1:6">
      <c r="A350" s="101"/>
      <c r="B350" s="103" t="s">
        <v>165</v>
      </c>
      <c r="C350" s="166">
        <v>0.75</v>
      </c>
      <c r="D350" s="166">
        <f t="shared" si="23"/>
        <v>0.75</v>
      </c>
      <c r="E350" s="205"/>
      <c r="F350" s="224"/>
    </row>
    <row r="351" spans="1:6" ht="94.5">
      <c r="A351" s="101"/>
      <c r="B351" s="78" t="s">
        <v>400</v>
      </c>
      <c r="C351" s="166">
        <f>C363*2</f>
        <v>48.660000000000004</v>
      </c>
      <c r="D351" s="166">
        <f>D363*2</f>
        <v>48.660000000000004</v>
      </c>
      <c r="E351" s="205"/>
      <c r="F351" s="224"/>
    </row>
    <row r="352" spans="1:6">
      <c r="A352" s="101"/>
      <c r="B352" s="78" t="s">
        <v>27</v>
      </c>
      <c r="C352" s="166">
        <v>2</v>
      </c>
      <c r="D352" s="166">
        <f t="shared" si="23"/>
        <v>2</v>
      </c>
      <c r="E352" s="205"/>
      <c r="F352" s="224"/>
    </row>
    <row r="353" spans="1:6">
      <c r="A353" s="101"/>
      <c r="B353" s="83" t="s">
        <v>88</v>
      </c>
      <c r="C353" s="166">
        <v>1</v>
      </c>
      <c r="D353" s="166">
        <f t="shared" si="23"/>
        <v>1</v>
      </c>
      <c r="E353" s="205"/>
      <c r="F353" s="224"/>
    </row>
    <row r="354" spans="1:6">
      <c r="A354" s="101"/>
      <c r="B354" s="83" t="s">
        <v>21</v>
      </c>
      <c r="C354" s="166">
        <v>1.05</v>
      </c>
      <c r="D354" s="166">
        <f t="shared" si="23"/>
        <v>1.05</v>
      </c>
      <c r="E354" s="205"/>
      <c r="F354" s="224"/>
    </row>
    <row r="355" spans="1:6" ht="31.5">
      <c r="A355" s="101"/>
      <c r="B355" s="78" t="s">
        <v>89</v>
      </c>
      <c r="C355" s="166">
        <v>4.88</v>
      </c>
      <c r="D355" s="166">
        <f t="shared" si="23"/>
        <v>4.88</v>
      </c>
      <c r="E355" s="205"/>
      <c r="F355" s="224"/>
    </row>
    <row r="356" spans="1:6">
      <c r="A356" s="101"/>
      <c r="B356" s="78" t="s">
        <v>90</v>
      </c>
      <c r="C356" s="166">
        <v>3</v>
      </c>
      <c r="D356" s="166">
        <f t="shared" si="23"/>
        <v>3</v>
      </c>
      <c r="E356" s="205"/>
      <c r="F356" s="224"/>
    </row>
    <row r="357" spans="1:6">
      <c r="A357" s="101"/>
      <c r="B357" s="78" t="s">
        <v>166</v>
      </c>
      <c r="C357" s="166">
        <v>1</v>
      </c>
      <c r="D357" s="166">
        <f t="shared" si="23"/>
        <v>1</v>
      </c>
      <c r="E357" s="205"/>
      <c r="F357" s="224"/>
    </row>
    <row r="358" spans="1:6">
      <c r="A358" s="101"/>
      <c r="B358" s="78" t="s">
        <v>24</v>
      </c>
      <c r="C358" s="166">
        <v>4.8</v>
      </c>
      <c r="D358" s="166">
        <f t="shared" si="23"/>
        <v>4.8</v>
      </c>
      <c r="E358" s="205"/>
      <c r="F358" s="224"/>
    </row>
    <row r="359" spans="1:6">
      <c r="A359" s="101"/>
      <c r="B359" s="78" t="s">
        <v>25</v>
      </c>
      <c r="C359" s="166">
        <v>1</v>
      </c>
      <c r="D359" s="166">
        <f t="shared" si="23"/>
        <v>1</v>
      </c>
      <c r="E359" s="205"/>
      <c r="F359" s="224"/>
    </row>
    <row r="360" spans="1:6" ht="31.5">
      <c r="A360" s="101"/>
      <c r="B360" s="83" t="s">
        <v>91</v>
      </c>
      <c r="C360" s="166">
        <v>3</v>
      </c>
      <c r="D360" s="166">
        <f t="shared" si="23"/>
        <v>3</v>
      </c>
      <c r="E360" s="205"/>
      <c r="F360" s="224"/>
    </row>
    <row r="361" spans="1:6">
      <c r="A361" s="101"/>
      <c r="B361" s="78" t="s">
        <v>92</v>
      </c>
      <c r="C361" s="166">
        <v>0.60000000000000009</v>
      </c>
      <c r="D361" s="166">
        <f t="shared" si="23"/>
        <v>0.60000000000000009</v>
      </c>
      <c r="E361" s="205"/>
      <c r="F361" s="224"/>
    </row>
    <row r="362" spans="1:6" ht="31.5">
      <c r="A362" s="101"/>
      <c r="B362" s="78" t="s">
        <v>93</v>
      </c>
      <c r="C362" s="166">
        <v>2</v>
      </c>
      <c r="D362" s="166">
        <f t="shared" si="23"/>
        <v>2</v>
      </c>
      <c r="E362" s="205"/>
      <c r="F362" s="224"/>
    </row>
    <row r="363" spans="1:6">
      <c r="A363" s="101"/>
      <c r="B363" s="81" t="s">
        <v>83</v>
      </c>
      <c r="C363" s="166">
        <f>SUM(C352:C362)</f>
        <v>24.330000000000002</v>
      </c>
      <c r="D363" s="166">
        <f>SUM(D352:D362)</f>
        <v>24.330000000000002</v>
      </c>
      <c r="E363" s="205"/>
      <c r="F363" s="224"/>
    </row>
    <row r="364" spans="1:6" ht="47.25">
      <c r="A364" s="104"/>
      <c r="B364" s="105" t="s">
        <v>401</v>
      </c>
      <c r="C364" s="166">
        <f>244*0.75</f>
        <v>183</v>
      </c>
      <c r="D364" s="166">
        <f>244*0.75</f>
        <v>183</v>
      </c>
      <c r="E364" s="205"/>
      <c r="F364" s="224"/>
    </row>
    <row r="365" spans="1:6" ht="31.5">
      <c r="A365" s="241" t="s">
        <v>260</v>
      </c>
      <c r="B365" s="235" t="s">
        <v>261</v>
      </c>
      <c r="C365" s="220">
        <f>C366+C370</f>
        <v>109.99799999999999</v>
      </c>
      <c r="D365" s="220">
        <f t="shared" ref="D365:E365" si="27">D366+D370</f>
        <v>80</v>
      </c>
      <c r="E365" s="220">
        <f t="shared" si="27"/>
        <v>0</v>
      </c>
      <c r="F365" s="224"/>
    </row>
    <row r="366" spans="1:6" ht="31.5">
      <c r="A366" s="203"/>
      <c r="B366" s="106" t="s">
        <v>405</v>
      </c>
      <c r="C366" s="168">
        <f>SUM(C367:C369)</f>
        <v>29.997999999999998</v>
      </c>
      <c r="D366" s="168">
        <f t="shared" ref="D366:E366" si="28">SUM(D367:D369)</f>
        <v>0</v>
      </c>
      <c r="E366" s="168">
        <f t="shared" si="28"/>
        <v>0</v>
      </c>
      <c r="F366" s="224"/>
    </row>
    <row r="367" spans="1:6" ht="31.5">
      <c r="A367" s="203"/>
      <c r="B367" s="81" t="s">
        <v>402</v>
      </c>
      <c r="C367" s="169">
        <v>10.727999999999998</v>
      </c>
      <c r="D367" s="242"/>
      <c r="E367" s="202"/>
      <c r="F367" s="224"/>
    </row>
    <row r="368" spans="1:6" ht="31.5">
      <c r="A368" s="203"/>
      <c r="B368" s="81" t="s">
        <v>403</v>
      </c>
      <c r="C368" s="169">
        <v>10.43</v>
      </c>
      <c r="D368" s="242"/>
      <c r="E368" s="202"/>
      <c r="F368" s="224"/>
    </row>
    <row r="369" spans="1:6" ht="31.5">
      <c r="A369" s="203"/>
      <c r="B369" s="82" t="s">
        <v>404</v>
      </c>
      <c r="C369" s="169">
        <v>8.84</v>
      </c>
      <c r="D369" s="242"/>
      <c r="E369" s="202"/>
      <c r="F369" s="224"/>
    </row>
    <row r="370" spans="1:6" ht="31.5">
      <c r="A370" s="203"/>
      <c r="B370" s="107" t="s">
        <v>406</v>
      </c>
      <c r="C370" s="163">
        <f>C371</f>
        <v>80</v>
      </c>
      <c r="D370" s="243">
        <f>C370</f>
        <v>80</v>
      </c>
      <c r="E370" s="205"/>
      <c r="F370" s="224"/>
    </row>
    <row r="371" spans="1:6" ht="31.5">
      <c r="A371" s="203"/>
      <c r="B371" s="76" t="s">
        <v>175</v>
      </c>
      <c r="C371" s="169">
        <v>80</v>
      </c>
      <c r="D371" s="242">
        <f>C371</f>
        <v>80</v>
      </c>
      <c r="E371" s="202"/>
      <c r="F371" s="224"/>
    </row>
    <row r="372" spans="1:6">
      <c r="A372" s="181"/>
      <c r="B372" s="210"/>
      <c r="C372" s="211"/>
      <c r="D372" s="212"/>
      <c r="E372" s="244"/>
      <c r="F372" s="244"/>
    </row>
  </sheetData>
  <mergeCells count="7">
    <mergeCell ref="A5:F5"/>
    <mergeCell ref="A6:F6"/>
    <mergeCell ref="A9:A10"/>
    <mergeCell ref="B9:B10"/>
    <mergeCell ref="C9:C10"/>
    <mergeCell ref="D9:E9"/>
    <mergeCell ref="F9:F10"/>
  </mergeCells>
  <pageMargins left="0.2" right="0.2" top="0.38" bottom="0.39"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topLeftCell="A19" workbookViewId="0">
      <selection sqref="A1:H31"/>
    </sheetView>
  </sheetViews>
  <sheetFormatPr defaultColWidth="9.140625" defaultRowHeight="15"/>
  <cols>
    <col min="1" max="1" width="4.85546875" style="66" bestFit="1" customWidth="1"/>
    <col min="2" max="2" width="42" style="56" customWidth="1"/>
    <col min="3" max="3" width="10.28515625" style="55" customWidth="1"/>
    <col min="4" max="4" width="9.85546875" style="55" customWidth="1"/>
    <col min="5" max="5" width="8.7109375" style="55" customWidth="1"/>
    <col min="6" max="6" width="9.42578125" style="55" customWidth="1"/>
    <col min="7" max="7" width="7.7109375" style="55" customWidth="1"/>
    <col min="8" max="8" width="6.85546875" style="55" customWidth="1"/>
    <col min="9" max="16384" width="9.140625" style="56"/>
  </cols>
  <sheetData>
    <row r="1" spans="1:9" ht="15.75">
      <c r="A1" s="12" t="s">
        <v>435</v>
      </c>
      <c r="B1" s="12"/>
      <c r="F1" s="288" t="s">
        <v>443</v>
      </c>
      <c r="G1" s="289"/>
      <c r="H1" s="289"/>
    </row>
    <row r="2" spans="1:9" ht="15.75">
      <c r="A2" s="12" t="s">
        <v>262</v>
      </c>
      <c r="B2" s="14"/>
      <c r="G2" s="57"/>
      <c r="H2" s="57"/>
    </row>
    <row r="3" spans="1:9" ht="15.75">
      <c r="A3" s="12" t="s">
        <v>436</v>
      </c>
      <c r="B3" s="14"/>
      <c r="G3" s="57"/>
      <c r="H3" s="57"/>
    </row>
    <row r="4" spans="1:9" ht="18.75">
      <c r="A4" s="308" t="s">
        <v>272</v>
      </c>
      <c r="B4" s="308"/>
      <c r="C4" s="308"/>
      <c r="D4" s="308"/>
      <c r="E4" s="308"/>
      <c r="F4" s="308"/>
      <c r="G4" s="308"/>
      <c r="H4" s="308"/>
    </row>
    <row r="5" spans="1:9" ht="15.75">
      <c r="A5" s="298" t="s">
        <v>433</v>
      </c>
      <c r="B5" s="298"/>
      <c r="C5" s="298"/>
      <c r="D5" s="298"/>
      <c r="E5" s="298"/>
      <c r="F5" s="298"/>
      <c r="G5" s="298"/>
      <c r="H5" s="298"/>
    </row>
    <row r="6" spans="1:9" ht="15.75">
      <c r="A6" s="59"/>
      <c r="B6" s="60"/>
      <c r="C6" s="61"/>
      <c r="D6" s="61"/>
      <c r="E6" s="62"/>
      <c r="F6" s="62"/>
      <c r="G6" s="309" t="s">
        <v>273</v>
      </c>
      <c r="H6" s="309"/>
    </row>
    <row r="7" spans="1:9" ht="37.15" customHeight="1">
      <c r="A7" s="310" t="s">
        <v>6</v>
      </c>
      <c r="B7" s="310" t="s">
        <v>10</v>
      </c>
      <c r="C7" s="307" t="s">
        <v>274</v>
      </c>
      <c r="D7" s="307" t="s">
        <v>275</v>
      </c>
      <c r="E7" s="307" t="s">
        <v>276</v>
      </c>
      <c r="F7" s="307"/>
      <c r="G7" s="307" t="s">
        <v>277</v>
      </c>
      <c r="H7" s="307" t="s">
        <v>14</v>
      </c>
    </row>
    <row r="8" spans="1:9" ht="94.5">
      <c r="A8" s="310"/>
      <c r="B8" s="310"/>
      <c r="C8" s="307"/>
      <c r="D8" s="307"/>
      <c r="E8" s="63" t="s">
        <v>270</v>
      </c>
      <c r="F8" s="63" t="s">
        <v>271</v>
      </c>
      <c r="G8" s="307"/>
      <c r="H8" s="307"/>
    </row>
    <row r="9" spans="1:9" ht="15.75">
      <c r="A9" s="245"/>
      <c r="B9" s="246" t="s">
        <v>278</v>
      </c>
      <c r="C9" s="247"/>
      <c r="D9" s="247"/>
      <c r="E9" s="247"/>
      <c r="F9" s="247"/>
      <c r="G9" s="247"/>
      <c r="H9" s="248"/>
    </row>
    <row r="10" spans="1:9" ht="47.25">
      <c r="A10" s="1" t="s">
        <v>279</v>
      </c>
      <c r="B10" s="249" t="s">
        <v>280</v>
      </c>
      <c r="C10" s="250">
        <f>C20+C25</f>
        <v>4580</v>
      </c>
      <c r="D10" s="250">
        <f>D20+D25</f>
        <v>4580</v>
      </c>
      <c r="E10" s="250">
        <f>E20+E25</f>
        <v>4580</v>
      </c>
      <c r="F10" s="250">
        <f>F20+F25</f>
        <v>0</v>
      </c>
      <c r="G10" s="250">
        <f>G20+G25</f>
        <v>0</v>
      </c>
      <c r="H10" s="251"/>
    </row>
    <row r="11" spans="1:9" ht="15.75">
      <c r="A11" s="1" t="s">
        <v>281</v>
      </c>
      <c r="B11" s="252" t="s">
        <v>13</v>
      </c>
      <c r="C11" s="253"/>
      <c r="D11" s="253">
        <f t="shared" ref="D11:D19" si="0">SUM(E11:F11)</f>
        <v>0</v>
      </c>
      <c r="E11" s="253"/>
      <c r="F11" s="253"/>
      <c r="G11" s="253"/>
      <c r="H11" s="251"/>
    </row>
    <row r="12" spans="1:9" ht="15.75">
      <c r="A12" s="6" t="s">
        <v>282</v>
      </c>
      <c r="B12" s="254" t="s">
        <v>283</v>
      </c>
      <c r="C12" s="253">
        <v>28</v>
      </c>
      <c r="D12" s="253">
        <f t="shared" si="0"/>
        <v>28</v>
      </c>
      <c r="E12" s="253">
        <v>28</v>
      </c>
      <c r="F12" s="253"/>
      <c r="G12" s="253"/>
      <c r="H12" s="251"/>
      <c r="I12" s="56">
        <v>35</v>
      </c>
    </row>
    <row r="13" spans="1:9" ht="15.75">
      <c r="A13" s="6" t="s">
        <v>284</v>
      </c>
      <c r="B13" s="254" t="s">
        <v>285</v>
      </c>
      <c r="C13" s="253">
        <f>SUM(C14:C15)</f>
        <v>28</v>
      </c>
      <c r="D13" s="253">
        <f t="shared" si="0"/>
        <v>28</v>
      </c>
      <c r="E13" s="253">
        <v>28</v>
      </c>
      <c r="F13" s="253"/>
      <c r="G13" s="253"/>
      <c r="H13" s="251"/>
      <c r="I13" s="56">
        <v>35</v>
      </c>
    </row>
    <row r="14" spans="1:9" ht="15.75">
      <c r="A14" s="6"/>
      <c r="B14" s="254" t="s">
        <v>16</v>
      </c>
      <c r="C14" s="253">
        <v>24</v>
      </c>
      <c r="D14" s="253">
        <f t="shared" si="0"/>
        <v>24</v>
      </c>
      <c r="E14" s="253">
        <v>24</v>
      </c>
      <c r="F14" s="253"/>
      <c r="G14" s="253"/>
      <c r="H14" s="251"/>
      <c r="I14" s="64">
        <v>12</v>
      </c>
    </row>
    <row r="15" spans="1:9" ht="15.75">
      <c r="A15" s="6"/>
      <c r="B15" s="254" t="s">
        <v>408</v>
      </c>
      <c r="C15" s="253">
        <v>4</v>
      </c>
      <c r="D15" s="253">
        <f t="shared" si="0"/>
        <v>4</v>
      </c>
      <c r="E15" s="253">
        <v>4</v>
      </c>
      <c r="F15" s="253"/>
      <c r="G15" s="253"/>
      <c r="H15" s="251"/>
      <c r="I15" s="56">
        <v>23</v>
      </c>
    </row>
    <row r="16" spans="1:9" ht="15.75">
      <c r="A16" s="6" t="s">
        <v>205</v>
      </c>
      <c r="B16" s="254" t="s">
        <v>287</v>
      </c>
      <c r="C16" s="255">
        <f>SUM(C17:C19)</f>
        <v>165.19714999999999</v>
      </c>
      <c r="D16" s="253">
        <f t="shared" si="0"/>
        <v>165.19714999999999</v>
      </c>
      <c r="E16" s="253">
        <v>165.19714999999999</v>
      </c>
      <c r="F16" s="253"/>
      <c r="G16" s="253"/>
      <c r="H16" s="251"/>
      <c r="I16" s="56">
        <v>127.652</v>
      </c>
    </row>
    <row r="17" spans="1:11" ht="15.75">
      <c r="A17" s="6"/>
      <c r="B17" s="254" t="s">
        <v>16</v>
      </c>
      <c r="C17" s="255">
        <f>D17</f>
        <v>155.13154999999998</v>
      </c>
      <c r="D17" s="253">
        <f t="shared" si="0"/>
        <v>155.13154999999998</v>
      </c>
      <c r="E17" s="253">
        <v>155.13154999999998</v>
      </c>
      <c r="F17" s="253"/>
      <c r="G17" s="253"/>
      <c r="H17" s="251"/>
      <c r="I17" s="56">
        <v>52.513400000000004</v>
      </c>
    </row>
    <row r="18" spans="1:11" ht="15.75">
      <c r="A18" s="6"/>
      <c r="B18" s="254" t="s">
        <v>408</v>
      </c>
      <c r="C18" s="255">
        <f>D18</f>
        <v>6.4961000000000002</v>
      </c>
      <c r="D18" s="253">
        <f t="shared" si="0"/>
        <v>6.4961000000000002</v>
      </c>
      <c r="E18" s="256">
        <v>6.4961000000000002</v>
      </c>
      <c r="F18" s="253"/>
      <c r="G18" s="253"/>
      <c r="H18" s="251"/>
      <c r="I18" s="56">
        <v>73.508399999999995</v>
      </c>
    </row>
    <row r="19" spans="1:11" ht="15.75">
      <c r="A19" s="6"/>
      <c r="B19" s="254" t="s">
        <v>288</v>
      </c>
      <c r="C19" s="255">
        <f>D19</f>
        <v>3.5694999999999997</v>
      </c>
      <c r="D19" s="253">
        <f t="shared" si="0"/>
        <v>3.5694999999999997</v>
      </c>
      <c r="E19" s="253">
        <v>3.5694999999999997</v>
      </c>
      <c r="F19" s="253"/>
      <c r="G19" s="253"/>
      <c r="H19" s="251"/>
      <c r="I19" s="56">
        <v>1.6302000000000001</v>
      </c>
    </row>
    <row r="20" spans="1:11" ht="15.75">
      <c r="A20" s="1" t="s">
        <v>289</v>
      </c>
      <c r="B20" s="252" t="s">
        <v>290</v>
      </c>
      <c r="C20" s="250">
        <f>SUM(C21:C23)</f>
        <v>4246</v>
      </c>
      <c r="D20" s="250">
        <f t="shared" ref="D20:G20" si="1">SUM(D21:D23)</f>
        <v>4246</v>
      </c>
      <c r="E20" s="250">
        <f t="shared" si="1"/>
        <v>4246</v>
      </c>
      <c r="F20" s="250">
        <f t="shared" si="1"/>
        <v>0</v>
      </c>
      <c r="G20" s="250">
        <f t="shared" si="1"/>
        <v>0</v>
      </c>
      <c r="H20" s="251"/>
      <c r="I20" s="56">
        <v>0</v>
      </c>
      <c r="J20" s="65" t="e">
        <f>C21+C22+#REF!</f>
        <v>#REF!</v>
      </c>
    </row>
    <row r="21" spans="1:11" ht="15.75">
      <c r="A21" s="6" t="s">
        <v>282</v>
      </c>
      <c r="B21" s="257" t="s">
        <v>11</v>
      </c>
      <c r="C21" s="253">
        <f>D21</f>
        <v>3143.1513179999993</v>
      </c>
      <c r="D21" s="253">
        <f>SUM(E21:F21)</f>
        <v>3143.1513179999993</v>
      </c>
      <c r="E21" s="253">
        <v>3143.1513179999993</v>
      </c>
      <c r="F21" s="253"/>
      <c r="G21" s="253"/>
      <c r="H21" s="251"/>
    </row>
    <row r="22" spans="1:11" ht="15.75">
      <c r="A22" s="258" t="s">
        <v>284</v>
      </c>
      <c r="B22" s="257" t="s">
        <v>291</v>
      </c>
      <c r="C22" s="253">
        <f>D22</f>
        <v>1102.8486820000007</v>
      </c>
      <c r="D22" s="253">
        <f>SUM(E22:F22)</f>
        <v>1102.8486820000007</v>
      </c>
      <c r="E22" s="253">
        <v>1102.8486820000007</v>
      </c>
      <c r="F22" s="259"/>
      <c r="G22" s="259"/>
      <c r="H22" s="251"/>
    </row>
    <row r="23" spans="1:11" ht="15.75">
      <c r="A23" s="258"/>
      <c r="B23" s="260" t="s">
        <v>192</v>
      </c>
      <c r="C23" s="259"/>
      <c r="D23" s="253">
        <f>SUM(E23:F23)</f>
        <v>0</v>
      </c>
      <c r="E23" s="259"/>
      <c r="F23" s="259"/>
      <c r="G23" s="259"/>
      <c r="H23" s="251"/>
      <c r="K23" s="56">
        <v>3047</v>
      </c>
    </row>
    <row r="24" spans="1:11" ht="31.5">
      <c r="A24" s="261" t="s">
        <v>292</v>
      </c>
      <c r="B24" s="260" t="s">
        <v>293</v>
      </c>
      <c r="C24" s="262">
        <v>122</v>
      </c>
      <c r="D24" s="262">
        <f>SUM(E24:F24)</f>
        <v>122</v>
      </c>
      <c r="E24" s="262">
        <v>122</v>
      </c>
      <c r="F24" s="263"/>
      <c r="G24" s="263"/>
      <c r="H24" s="251"/>
      <c r="K24" s="56">
        <v>71</v>
      </c>
    </row>
    <row r="25" spans="1:11" ht="15.75">
      <c r="A25" s="1" t="s">
        <v>104</v>
      </c>
      <c r="B25" s="264" t="s">
        <v>294</v>
      </c>
      <c r="C25" s="250">
        <f>SUM(C26:C29)</f>
        <v>334</v>
      </c>
      <c r="D25" s="250">
        <f t="shared" ref="D25:G25" si="2">SUM(D26:D29)</f>
        <v>334</v>
      </c>
      <c r="E25" s="250">
        <f t="shared" si="2"/>
        <v>334</v>
      </c>
      <c r="F25" s="250">
        <f t="shared" si="2"/>
        <v>0</v>
      </c>
      <c r="G25" s="250">
        <f t="shared" si="2"/>
        <v>0</v>
      </c>
      <c r="H25" s="251"/>
      <c r="J25" s="56">
        <v>71</v>
      </c>
    </row>
    <row r="26" spans="1:11" ht="15.75">
      <c r="A26" s="227" t="s">
        <v>282</v>
      </c>
      <c r="B26" s="155" t="s">
        <v>226</v>
      </c>
      <c r="C26" s="194">
        <v>30</v>
      </c>
      <c r="D26" s="194">
        <f t="shared" ref="D26:D29" si="3">SUM(E26:F26)</f>
        <v>30</v>
      </c>
      <c r="E26" s="194">
        <f>C26</f>
        <v>30</v>
      </c>
      <c r="F26" s="250"/>
      <c r="G26" s="250"/>
      <c r="H26" s="251"/>
      <c r="J26" s="56">
        <f>SUM(J25:J25)</f>
        <v>71</v>
      </c>
    </row>
    <row r="27" spans="1:11" ht="15.75">
      <c r="A27" s="6" t="s">
        <v>284</v>
      </c>
      <c r="B27" s="157" t="s">
        <v>227</v>
      </c>
      <c r="C27" s="110">
        <v>6</v>
      </c>
      <c r="D27" s="110">
        <f t="shared" si="3"/>
        <v>6</v>
      </c>
      <c r="E27" s="110">
        <f>C27</f>
        <v>6</v>
      </c>
      <c r="F27" s="250"/>
      <c r="G27" s="250"/>
      <c r="H27" s="251"/>
    </row>
    <row r="28" spans="1:11" ht="78.75">
      <c r="A28" s="227" t="s">
        <v>205</v>
      </c>
      <c r="B28" s="158" t="s">
        <v>228</v>
      </c>
      <c r="C28" s="110">
        <v>164</v>
      </c>
      <c r="D28" s="110">
        <f t="shared" si="3"/>
        <v>164</v>
      </c>
      <c r="E28" s="110">
        <f>C28</f>
        <v>164</v>
      </c>
      <c r="F28" s="253"/>
      <c r="G28" s="253"/>
      <c r="H28" s="251"/>
    </row>
    <row r="29" spans="1:11" ht="15.75">
      <c r="A29" s="227" t="s">
        <v>409</v>
      </c>
      <c r="B29" s="157" t="s">
        <v>229</v>
      </c>
      <c r="C29" s="110">
        <v>134</v>
      </c>
      <c r="D29" s="110">
        <f t="shared" si="3"/>
        <v>134</v>
      </c>
      <c r="E29" s="110">
        <f>C29</f>
        <v>134</v>
      </c>
      <c r="F29" s="253"/>
      <c r="G29" s="253"/>
      <c r="H29" s="251"/>
    </row>
    <row r="30" spans="1:11" ht="15.75">
      <c r="A30" s="1" t="s">
        <v>295</v>
      </c>
      <c r="B30" s="252" t="s">
        <v>296</v>
      </c>
      <c r="C30" s="265"/>
      <c r="D30" s="265"/>
      <c r="E30" s="265"/>
      <c r="F30" s="265"/>
      <c r="G30" s="265"/>
      <c r="H30" s="251"/>
    </row>
    <row r="31" spans="1:11" ht="15.75">
      <c r="A31" s="266"/>
      <c r="B31" s="267"/>
      <c r="C31" s="268"/>
      <c r="D31" s="268"/>
      <c r="E31" s="269"/>
      <c r="F31" s="269"/>
      <c r="G31" s="269"/>
      <c r="H31" s="270"/>
    </row>
  </sheetData>
  <mergeCells count="10">
    <mergeCell ref="H7:H8"/>
    <mergeCell ref="A4:H4"/>
    <mergeCell ref="A5:H5"/>
    <mergeCell ref="G6:H6"/>
    <mergeCell ref="A7:A8"/>
    <mergeCell ref="B7:B8"/>
    <mergeCell ref="C7:C8"/>
    <mergeCell ref="D7:D8"/>
    <mergeCell ref="E7:F7"/>
    <mergeCell ref="G7:G8"/>
  </mergeCells>
  <pageMargins left="0.21" right="0.2" top="0.36" bottom="0.51" header="0.2"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82"/>
  <sheetViews>
    <sheetView topLeftCell="A28" zoomScale="115" zoomScaleNormal="115" workbookViewId="0">
      <selection sqref="A1:H37"/>
    </sheetView>
  </sheetViews>
  <sheetFormatPr defaultColWidth="9.140625" defaultRowHeight="15.75"/>
  <cols>
    <col min="1" max="1" width="4.7109375" style="54" customWidth="1"/>
    <col min="2" max="2" width="41.42578125" style="54" customWidth="1"/>
    <col min="3" max="3" width="6.7109375" style="54" customWidth="1"/>
    <col min="4" max="4" width="10.28515625" style="50" customWidth="1"/>
    <col min="5" max="5" width="10" style="50" customWidth="1"/>
    <col min="6" max="6" width="9.28515625" style="50" customWidth="1"/>
    <col min="7" max="7" width="9.42578125" style="50" customWidth="1"/>
    <col min="8" max="8" width="8.28515625" style="50" customWidth="1"/>
    <col min="9" max="16384" width="9.140625" style="50"/>
  </cols>
  <sheetData>
    <row r="1" spans="1:10" s="56" customFormat="1" ht="15.6" customHeight="1">
      <c r="A1" s="12" t="s">
        <v>435</v>
      </c>
      <c r="B1" s="12"/>
      <c r="C1" s="55"/>
      <c r="D1" s="55"/>
      <c r="E1" s="55"/>
      <c r="F1" s="288" t="s">
        <v>444</v>
      </c>
      <c r="G1" s="289"/>
      <c r="H1" s="289"/>
    </row>
    <row r="2" spans="1:10" s="56" customFormat="1">
      <c r="A2" s="12" t="s">
        <v>262</v>
      </c>
      <c r="B2" s="14"/>
      <c r="C2" s="55"/>
      <c r="D2" s="55"/>
      <c r="E2" s="55"/>
      <c r="F2" s="55"/>
      <c r="G2" s="55"/>
      <c r="H2" s="57"/>
    </row>
    <row r="3" spans="1:10" s="56" customFormat="1">
      <c r="A3" s="12" t="s">
        <v>436</v>
      </c>
      <c r="B3" s="14"/>
      <c r="C3" s="55"/>
      <c r="D3" s="55"/>
      <c r="E3" s="55"/>
      <c r="F3" s="55"/>
      <c r="G3" s="55"/>
      <c r="H3" s="57"/>
    </row>
    <row r="4" spans="1:10" s="68" customFormat="1" ht="7.15" customHeight="1"/>
    <row r="5" spans="1:10" s="68" customFormat="1" ht="16.5">
      <c r="A5" s="311" t="s">
        <v>297</v>
      </c>
      <c r="B5" s="311"/>
      <c r="C5" s="311"/>
      <c r="D5" s="311"/>
      <c r="E5" s="311"/>
      <c r="F5" s="311"/>
      <c r="G5" s="311"/>
      <c r="H5" s="311"/>
      <c r="I5" s="67"/>
    </row>
    <row r="6" spans="1:10" s="68" customFormat="1" ht="16.5">
      <c r="A6" s="298" t="s">
        <v>433</v>
      </c>
      <c r="B6" s="298"/>
      <c r="C6" s="298"/>
      <c r="D6" s="298"/>
      <c r="E6" s="298"/>
      <c r="F6" s="298"/>
      <c r="G6" s="298"/>
      <c r="H6" s="298"/>
      <c r="I6" s="67"/>
    </row>
    <row r="7" spans="1:10" s="39" customFormat="1" ht="4.1500000000000004" customHeight="1">
      <c r="A7" s="40"/>
      <c r="B7" s="40"/>
      <c r="C7" s="40"/>
      <c r="D7" s="41"/>
      <c r="E7" s="41"/>
      <c r="F7" s="41"/>
      <c r="G7" s="41"/>
      <c r="H7" s="41"/>
    </row>
    <row r="8" spans="1:10" s="38" customFormat="1">
      <c r="A8" s="42"/>
      <c r="B8" s="43"/>
      <c r="C8" s="43"/>
      <c r="D8" s="44"/>
      <c r="E8" s="44"/>
      <c r="F8" s="44"/>
      <c r="G8" s="45" t="s">
        <v>267</v>
      </c>
    </row>
    <row r="9" spans="1:10" s="38" customFormat="1" ht="39.6" customHeight="1">
      <c r="A9" s="301" t="s">
        <v>6</v>
      </c>
      <c r="B9" s="301" t="s">
        <v>10</v>
      </c>
      <c r="C9" s="312" t="s">
        <v>298</v>
      </c>
      <c r="D9" s="313" t="s">
        <v>410</v>
      </c>
      <c r="E9" s="313" t="s">
        <v>299</v>
      </c>
      <c r="F9" s="305" t="s">
        <v>269</v>
      </c>
      <c r="G9" s="306"/>
      <c r="H9" s="313" t="s">
        <v>300</v>
      </c>
    </row>
    <row r="10" spans="1:10" s="47" customFormat="1" ht="88.15" customHeight="1">
      <c r="A10" s="302"/>
      <c r="B10" s="302"/>
      <c r="C10" s="312"/>
      <c r="D10" s="313"/>
      <c r="E10" s="313"/>
      <c r="F10" s="46" t="s">
        <v>270</v>
      </c>
      <c r="G10" s="46" t="s">
        <v>271</v>
      </c>
      <c r="H10" s="313"/>
    </row>
    <row r="11" spans="1:10" s="34" customFormat="1" ht="31.5">
      <c r="A11" s="120" t="s">
        <v>0</v>
      </c>
      <c r="B11" s="121" t="s">
        <v>301</v>
      </c>
      <c r="C11" s="121"/>
      <c r="D11" s="122"/>
      <c r="E11" s="122"/>
      <c r="F11" s="122"/>
      <c r="G11" s="185"/>
      <c r="H11" s="186"/>
      <c r="J11" s="48"/>
    </row>
    <row r="12" spans="1:10" s="34" customFormat="1">
      <c r="A12" s="123" t="s">
        <v>3</v>
      </c>
      <c r="B12" s="124" t="s">
        <v>412</v>
      </c>
      <c r="C12" s="124"/>
      <c r="D12" s="160">
        <f>SUM(D13:D15)</f>
        <v>2451</v>
      </c>
      <c r="E12" s="160">
        <f>F12+G12</f>
        <v>2451</v>
      </c>
      <c r="F12" s="160">
        <f t="shared" ref="F12:G12" si="0">SUM(F13:F15)</f>
        <v>205</v>
      </c>
      <c r="G12" s="160">
        <f t="shared" si="0"/>
        <v>2246</v>
      </c>
      <c r="H12" s="187"/>
    </row>
    <row r="13" spans="1:10" s="34" customFormat="1">
      <c r="A13" s="161" t="s">
        <v>17</v>
      </c>
      <c r="B13" s="126" t="s">
        <v>411</v>
      </c>
      <c r="C13" s="126"/>
      <c r="D13" s="110">
        <v>165</v>
      </c>
      <c r="E13" s="110">
        <f t="shared" ref="E13:E105" si="1">F13+G13</f>
        <v>165</v>
      </c>
      <c r="F13" s="110">
        <f>D13</f>
        <v>165</v>
      </c>
      <c r="G13" s="188"/>
      <c r="H13" s="187"/>
    </row>
    <row r="14" spans="1:10" s="49" customFormat="1">
      <c r="A14" s="161" t="s">
        <v>15</v>
      </c>
      <c r="B14" s="126" t="s">
        <v>207</v>
      </c>
      <c r="C14" s="126"/>
      <c r="D14" s="110">
        <v>40</v>
      </c>
      <c r="E14" s="110">
        <f t="shared" si="1"/>
        <v>40</v>
      </c>
      <c r="F14" s="110">
        <f>D14</f>
        <v>40</v>
      </c>
      <c r="G14" s="189">
        <v>0</v>
      </c>
      <c r="H14" s="190"/>
    </row>
    <row r="15" spans="1:10" s="49" customFormat="1">
      <c r="A15" s="161" t="s">
        <v>18</v>
      </c>
      <c r="B15" s="126" t="s">
        <v>413</v>
      </c>
      <c r="C15" s="126"/>
      <c r="D15" s="110">
        <v>2246</v>
      </c>
      <c r="E15" s="110">
        <f t="shared" si="1"/>
        <v>2246</v>
      </c>
      <c r="F15" s="110"/>
      <c r="G15" s="189">
        <f>SUM(G16:G21)</f>
        <v>2246</v>
      </c>
      <c r="H15" s="190"/>
    </row>
    <row r="16" spans="1:10" s="49" customFormat="1">
      <c r="A16" s="161"/>
      <c r="B16" s="126" t="s">
        <v>109</v>
      </c>
      <c r="C16" s="126"/>
      <c r="D16" s="110">
        <v>60</v>
      </c>
      <c r="E16" s="110">
        <v>60</v>
      </c>
      <c r="F16" s="110"/>
      <c r="G16" s="110">
        <v>60</v>
      </c>
      <c r="H16" s="190"/>
    </row>
    <row r="17" spans="1:8" s="49" customFormat="1">
      <c r="A17" s="161"/>
      <c r="B17" s="126" t="s">
        <v>110</v>
      </c>
      <c r="C17" s="126"/>
      <c r="D17" s="110">
        <v>450</v>
      </c>
      <c r="E17" s="110">
        <v>450</v>
      </c>
      <c r="F17" s="110"/>
      <c r="G17" s="110">
        <v>450</v>
      </c>
      <c r="H17" s="190"/>
    </row>
    <row r="18" spans="1:8" s="49" customFormat="1">
      <c r="A18" s="161"/>
      <c r="B18" s="126" t="s">
        <v>111</v>
      </c>
      <c r="C18" s="126"/>
      <c r="D18" s="110">
        <v>904</v>
      </c>
      <c r="E18" s="110">
        <v>904</v>
      </c>
      <c r="F18" s="110"/>
      <c r="G18" s="110">
        <v>904</v>
      </c>
      <c r="H18" s="190"/>
    </row>
    <row r="19" spans="1:8" s="49" customFormat="1">
      <c r="A19" s="161"/>
      <c r="B19" s="126" t="s">
        <v>112</v>
      </c>
      <c r="C19" s="126"/>
      <c r="D19" s="110">
        <v>350</v>
      </c>
      <c r="E19" s="110">
        <v>350</v>
      </c>
      <c r="F19" s="110"/>
      <c r="G19" s="110">
        <v>350</v>
      </c>
      <c r="H19" s="190"/>
    </row>
    <row r="20" spans="1:8" s="49" customFormat="1" ht="31.5">
      <c r="A20" s="161"/>
      <c r="B20" s="193" t="s">
        <v>438</v>
      </c>
      <c r="C20" s="126"/>
      <c r="D20" s="110">
        <v>332</v>
      </c>
      <c r="E20" s="110">
        <v>332</v>
      </c>
      <c r="F20" s="110"/>
      <c r="G20" s="110">
        <v>332</v>
      </c>
      <c r="H20" s="190"/>
    </row>
    <row r="21" spans="1:8" s="49" customFormat="1" ht="31.5">
      <c r="A21" s="161"/>
      <c r="B21" s="193" t="s">
        <v>439</v>
      </c>
      <c r="C21" s="126"/>
      <c r="D21" s="110">
        <v>150</v>
      </c>
      <c r="E21" s="110">
        <v>150</v>
      </c>
      <c r="F21" s="110"/>
      <c r="G21" s="110">
        <v>150</v>
      </c>
      <c r="H21" s="190"/>
    </row>
    <row r="22" spans="1:8" s="49" customFormat="1">
      <c r="A22" s="161"/>
      <c r="B22" s="126" t="s">
        <v>113</v>
      </c>
      <c r="C22" s="126"/>
      <c r="D22" s="191"/>
      <c r="E22" s="191"/>
      <c r="F22" s="110"/>
      <c r="G22" s="191"/>
      <c r="H22" s="190"/>
    </row>
    <row r="23" spans="1:8" s="49" customFormat="1">
      <c r="A23" s="128" t="s">
        <v>4</v>
      </c>
      <c r="B23" s="124" t="s">
        <v>414</v>
      </c>
      <c r="C23" s="124"/>
      <c r="D23" s="145">
        <f>SUM(D24:D25)</f>
        <v>57</v>
      </c>
      <c r="E23" s="145">
        <f t="shared" si="1"/>
        <v>57</v>
      </c>
      <c r="F23" s="145">
        <f t="shared" ref="F23:G23" si="2">SUM(F24:F25)</f>
        <v>57</v>
      </c>
      <c r="G23" s="145">
        <f t="shared" si="2"/>
        <v>0</v>
      </c>
      <c r="H23" s="190"/>
    </row>
    <row r="24" spans="1:8" s="49" customFormat="1">
      <c r="A24" s="161" t="s">
        <v>17</v>
      </c>
      <c r="B24" s="126" t="s">
        <v>411</v>
      </c>
      <c r="C24" s="126"/>
      <c r="D24" s="110">
        <v>17</v>
      </c>
      <c r="E24" s="110">
        <f t="shared" si="1"/>
        <v>17</v>
      </c>
      <c r="F24" s="110">
        <f>D24</f>
        <v>17</v>
      </c>
      <c r="G24" s="189"/>
      <c r="H24" s="190"/>
    </row>
    <row r="25" spans="1:8" s="49" customFormat="1">
      <c r="A25" s="161" t="s">
        <v>15</v>
      </c>
      <c r="B25" s="126" t="s">
        <v>207</v>
      </c>
      <c r="C25" s="126"/>
      <c r="D25" s="110">
        <v>40</v>
      </c>
      <c r="E25" s="110">
        <f t="shared" si="1"/>
        <v>40</v>
      </c>
      <c r="F25" s="110">
        <f>D25</f>
        <v>40</v>
      </c>
      <c r="G25" s="189"/>
      <c r="H25" s="190"/>
    </row>
    <row r="26" spans="1:8" s="49" customFormat="1">
      <c r="A26" s="123" t="s">
        <v>5</v>
      </c>
      <c r="B26" s="124" t="s">
        <v>415</v>
      </c>
      <c r="C26" s="124"/>
      <c r="D26" s="145">
        <f>D27+D37</f>
        <v>2394</v>
      </c>
      <c r="E26" s="145">
        <f t="shared" si="1"/>
        <v>2394</v>
      </c>
      <c r="F26" s="145">
        <f t="shared" ref="F26:G26" si="3">F27+F37</f>
        <v>148</v>
      </c>
      <c r="G26" s="145">
        <f t="shared" si="3"/>
        <v>2246</v>
      </c>
      <c r="H26" s="190"/>
    </row>
    <row r="27" spans="1:8" s="49" customFormat="1">
      <c r="A27" s="161" t="s">
        <v>17</v>
      </c>
      <c r="B27" s="126" t="s">
        <v>411</v>
      </c>
      <c r="C27" s="126"/>
      <c r="D27" s="110">
        <f>D13-D24</f>
        <v>148</v>
      </c>
      <c r="E27" s="110">
        <f t="shared" si="1"/>
        <v>148</v>
      </c>
      <c r="F27" s="110">
        <f>F13-F24</f>
        <v>148</v>
      </c>
      <c r="G27" s="110">
        <f>G13-G24</f>
        <v>0</v>
      </c>
      <c r="H27" s="190"/>
    </row>
    <row r="28" spans="1:8" s="49" customFormat="1" ht="31.5">
      <c r="A28" s="132"/>
      <c r="B28" s="133" t="s">
        <v>217</v>
      </c>
      <c r="C28" s="133"/>
      <c r="D28" s="116">
        <v>59</v>
      </c>
      <c r="E28" s="116">
        <f t="shared" si="1"/>
        <v>59</v>
      </c>
      <c r="F28" s="116">
        <f>D28</f>
        <v>59</v>
      </c>
      <c r="G28" s="189"/>
      <c r="H28" s="190"/>
    </row>
    <row r="29" spans="1:8" s="49" customFormat="1" ht="47.25">
      <c r="A29" s="135" t="s">
        <v>2</v>
      </c>
      <c r="B29" s="136" t="s">
        <v>208</v>
      </c>
      <c r="C29" s="136"/>
      <c r="D29" s="137">
        <f>D30+D31+D36</f>
        <v>89.174999999999997</v>
      </c>
      <c r="E29" s="137">
        <f t="shared" si="1"/>
        <v>89.174999999999997</v>
      </c>
      <c r="F29" s="137">
        <f t="shared" ref="F29:G29" si="4">F30+F31+F36</f>
        <v>89.174999999999997</v>
      </c>
      <c r="G29" s="137">
        <f t="shared" si="4"/>
        <v>0</v>
      </c>
      <c r="H29" s="190"/>
    </row>
    <row r="30" spans="1:8" s="49" customFormat="1" ht="31.5">
      <c r="A30" s="138" t="s">
        <v>176</v>
      </c>
      <c r="B30" s="139" t="s">
        <v>172</v>
      </c>
      <c r="C30" s="139"/>
      <c r="D30" s="140">
        <v>59</v>
      </c>
      <c r="E30" s="140">
        <f t="shared" si="1"/>
        <v>59</v>
      </c>
      <c r="F30" s="110">
        <f>D30</f>
        <v>59</v>
      </c>
      <c r="G30" s="189"/>
      <c r="H30" s="190"/>
    </row>
    <row r="31" spans="1:8" s="49" customFormat="1" ht="31.5">
      <c r="A31" s="138" t="s">
        <v>176</v>
      </c>
      <c r="B31" s="139" t="s">
        <v>114</v>
      </c>
      <c r="C31" s="139"/>
      <c r="D31" s="140">
        <v>26.049999999999997</v>
      </c>
      <c r="E31" s="140">
        <f t="shared" si="1"/>
        <v>26.049999999999997</v>
      </c>
      <c r="F31" s="110">
        <f t="shared" ref="F31:F36" si="5">D31</f>
        <v>26.049999999999997</v>
      </c>
      <c r="G31" s="189"/>
      <c r="H31" s="190"/>
    </row>
    <row r="32" spans="1:8" s="49" customFormat="1">
      <c r="A32" s="138"/>
      <c r="B32" s="141" t="s">
        <v>116</v>
      </c>
      <c r="C32" s="141"/>
      <c r="D32" s="142">
        <v>1.05</v>
      </c>
      <c r="E32" s="142">
        <f t="shared" si="1"/>
        <v>1.05</v>
      </c>
      <c r="F32" s="116">
        <f t="shared" si="5"/>
        <v>1.05</v>
      </c>
      <c r="G32" s="189"/>
      <c r="H32" s="190"/>
    </row>
    <row r="33" spans="1:8" s="49" customFormat="1">
      <c r="A33" s="138"/>
      <c r="B33" s="141" t="s">
        <v>145</v>
      </c>
      <c r="C33" s="141"/>
      <c r="D33" s="142">
        <v>3.4</v>
      </c>
      <c r="E33" s="142">
        <f t="shared" si="1"/>
        <v>3.4</v>
      </c>
      <c r="F33" s="116">
        <f t="shared" si="5"/>
        <v>3.4</v>
      </c>
      <c r="G33" s="189"/>
      <c r="H33" s="190"/>
    </row>
    <row r="34" spans="1:8" s="49" customFormat="1">
      <c r="A34" s="138"/>
      <c r="B34" s="141" t="s">
        <v>136</v>
      </c>
      <c r="C34" s="141"/>
      <c r="D34" s="142">
        <v>18</v>
      </c>
      <c r="E34" s="142">
        <f t="shared" si="1"/>
        <v>18</v>
      </c>
      <c r="F34" s="116">
        <f t="shared" si="5"/>
        <v>18</v>
      </c>
      <c r="G34" s="189"/>
      <c r="H34" s="190"/>
    </row>
    <row r="35" spans="1:8" s="49" customFormat="1">
      <c r="A35" s="138"/>
      <c r="B35" s="141" t="s">
        <v>144</v>
      </c>
      <c r="C35" s="141"/>
      <c r="D35" s="142">
        <v>3.5999999999999996</v>
      </c>
      <c r="E35" s="142">
        <f t="shared" si="1"/>
        <v>3.5999999999999996</v>
      </c>
      <c r="F35" s="116">
        <f t="shared" si="5"/>
        <v>3.5999999999999996</v>
      </c>
      <c r="G35" s="189"/>
      <c r="H35" s="190"/>
    </row>
    <row r="36" spans="1:8" s="49" customFormat="1">
      <c r="A36" s="138" t="s">
        <v>176</v>
      </c>
      <c r="B36" s="139" t="s">
        <v>143</v>
      </c>
      <c r="C36" s="139"/>
      <c r="D36" s="142">
        <f>D13*2.5/100</f>
        <v>4.125</v>
      </c>
      <c r="E36" s="142">
        <f t="shared" si="1"/>
        <v>4.125</v>
      </c>
      <c r="F36" s="116">
        <f t="shared" si="5"/>
        <v>4.125</v>
      </c>
      <c r="G36" s="189"/>
      <c r="H36" s="190"/>
    </row>
    <row r="37" spans="1:8" s="49" customFormat="1">
      <c r="A37" s="131" t="s">
        <v>15</v>
      </c>
      <c r="B37" s="126" t="s">
        <v>413</v>
      </c>
      <c r="C37" s="126"/>
      <c r="D37" s="110">
        <f>D15</f>
        <v>2246</v>
      </c>
      <c r="E37" s="110">
        <f t="shared" si="1"/>
        <v>2246</v>
      </c>
      <c r="F37" s="192"/>
      <c r="G37" s="189">
        <f>SUM(G38:G49)</f>
        <v>2246</v>
      </c>
      <c r="H37" s="190"/>
    </row>
    <row r="38" spans="1:8" s="49" customFormat="1">
      <c r="A38" s="131"/>
      <c r="B38" s="126" t="s">
        <v>179</v>
      </c>
      <c r="C38" s="126"/>
      <c r="D38" s="189">
        <v>974</v>
      </c>
      <c r="E38" s="189">
        <v>974</v>
      </c>
      <c r="F38" s="192"/>
      <c r="G38" s="189">
        <v>974</v>
      </c>
      <c r="H38" s="190"/>
    </row>
    <row r="39" spans="1:8" s="49" customFormat="1">
      <c r="A39" s="131"/>
      <c r="B39" s="126" t="s">
        <v>180</v>
      </c>
      <c r="C39" s="126"/>
      <c r="D39" s="189">
        <v>30</v>
      </c>
      <c r="E39" s="189">
        <v>30</v>
      </c>
      <c r="F39" s="192"/>
      <c r="G39" s="189">
        <v>30</v>
      </c>
      <c r="H39" s="190"/>
    </row>
    <row r="40" spans="1:8" s="49" customFormat="1" ht="31.5">
      <c r="A40" s="131"/>
      <c r="B40" s="193" t="s">
        <v>440</v>
      </c>
      <c r="C40" s="126"/>
      <c r="D40" s="189">
        <v>60</v>
      </c>
      <c r="E40" s="189">
        <v>60</v>
      </c>
      <c r="F40" s="192"/>
      <c r="G40" s="189">
        <v>60</v>
      </c>
      <c r="H40" s="190"/>
    </row>
    <row r="41" spans="1:8" s="49" customFormat="1">
      <c r="A41" s="131"/>
      <c r="B41" s="126" t="s">
        <v>182</v>
      </c>
      <c r="C41" s="126"/>
      <c r="D41" s="189">
        <v>100</v>
      </c>
      <c r="E41" s="189">
        <v>100</v>
      </c>
      <c r="F41" s="192"/>
      <c r="G41" s="189">
        <v>100</v>
      </c>
      <c r="H41" s="190"/>
    </row>
    <row r="42" spans="1:8" s="49" customFormat="1">
      <c r="A42" s="131"/>
      <c r="B42" s="126" t="s">
        <v>183</v>
      </c>
      <c r="C42" s="126"/>
      <c r="D42" s="189">
        <v>30</v>
      </c>
      <c r="E42" s="189">
        <v>30</v>
      </c>
      <c r="F42" s="192"/>
      <c r="G42" s="189">
        <v>30</v>
      </c>
      <c r="H42" s="190"/>
    </row>
    <row r="43" spans="1:8" s="49" customFormat="1">
      <c r="A43" s="131"/>
      <c r="B43" s="126" t="s">
        <v>184</v>
      </c>
      <c r="C43" s="126"/>
      <c r="D43" s="189"/>
      <c r="E43" s="189"/>
      <c r="F43" s="192"/>
      <c r="G43" s="189"/>
      <c r="H43" s="190"/>
    </row>
    <row r="44" spans="1:8" s="49" customFormat="1" ht="63">
      <c r="A44" s="131"/>
      <c r="B44" s="193" t="s">
        <v>434</v>
      </c>
      <c r="C44" s="126"/>
      <c r="D44" s="189">
        <v>900</v>
      </c>
      <c r="E44" s="189">
        <v>900</v>
      </c>
      <c r="F44" s="192"/>
      <c r="G44" s="189">
        <v>900</v>
      </c>
      <c r="H44" s="190"/>
    </row>
    <row r="45" spans="1:8" s="49" customFormat="1">
      <c r="A45" s="131"/>
      <c r="B45" s="126" t="s">
        <v>185</v>
      </c>
      <c r="C45" s="126"/>
      <c r="D45" s="189">
        <v>30</v>
      </c>
      <c r="E45" s="189">
        <v>30</v>
      </c>
      <c r="F45" s="192"/>
      <c r="G45" s="189">
        <v>30</v>
      </c>
      <c r="H45" s="190"/>
    </row>
    <row r="46" spans="1:8" s="49" customFormat="1">
      <c r="A46" s="131"/>
      <c r="B46" s="126" t="s">
        <v>186</v>
      </c>
      <c r="C46" s="126"/>
      <c r="D46" s="189">
        <v>1</v>
      </c>
      <c r="E46" s="189">
        <v>1</v>
      </c>
      <c r="F46" s="192"/>
      <c r="G46" s="189">
        <v>1</v>
      </c>
      <c r="H46" s="190"/>
    </row>
    <row r="47" spans="1:8" s="49" customFormat="1">
      <c r="A47" s="131"/>
      <c r="B47" s="126" t="s">
        <v>187</v>
      </c>
      <c r="C47" s="126"/>
      <c r="D47" s="189">
        <v>25</v>
      </c>
      <c r="E47" s="189">
        <v>25</v>
      </c>
      <c r="F47" s="192"/>
      <c r="G47" s="189">
        <v>25</v>
      </c>
      <c r="H47" s="190"/>
    </row>
    <row r="48" spans="1:8" s="49" customFormat="1">
      <c r="A48" s="131"/>
      <c r="B48" s="126" t="s">
        <v>188</v>
      </c>
      <c r="C48" s="126"/>
      <c r="D48" s="189">
        <v>19</v>
      </c>
      <c r="E48" s="189">
        <v>19</v>
      </c>
      <c r="F48" s="192"/>
      <c r="G48" s="189">
        <v>19</v>
      </c>
      <c r="H48" s="190"/>
    </row>
    <row r="49" spans="1:13" s="49" customFormat="1">
      <c r="A49" s="131"/>
      <c r="B49" s="126" t="s">
        <v>189</v>
      </c>
      <c r="C49" s="126"/>
      <c r="D49" s="189">
        <v>77</v>
      </c>
      <c r="E49" s="189">
        <v>77</v>
      </c>
      <c r="F49" s="192"/>
      <c r="G49" s="189">
        <v>77</v>
      </c>
      <c r="H49" s="190"/>
    </row>
    <row r="50" spans="1:13" s="49" customFormat="1">
      <c r="A50" s="123" t="s">
        <v>1</v>
      </c>
      <c r="B50" s="124" t="s">
        <v>302</v>
      </c>
      <c r="C50" s="124"/>
      <c r="D50" s="125"/>
      <c r="E50" s="125"/>
      <c r="F50" s="125"/>
      <c r="G50" s="125"/>
      <c r="H50" s="125"/>
    </row>
    <row r="51" spans="1:13" s="49" customFormat="1">
      <c r="A51" s="123" t="s">
        <v>3</v>
      </c>
      <c r="B51" s="124" t="s">
        <v>429</v>
      </c>
      <c r="C51" s="271">
        <v>341</v>
      </c>
      <c r="D51" s="145"/>
      <c r="E51" s="145"/>
      <c r="F51" s="145"/>
      <c r="G51" s="145"/>
      <c r="H51" s="190"/>
    </row>
    <row r="52" spans="1:13" s="68" customFormat="1">
      <c r="A52" s="6" t="s">
        <v>17</v>
      </c>
      <c r="B52" s="254" t="s">
        <v>283</v>
      </c>
      <c r="C52" s="272"/>
      <c r="D52" s="272"/>
      <c r="E52" s="272"/>
      <c r="F52" s="272"/>
      <c r="G52" s="272"/>
      <c r="H52" s="272"/>
    </row>
    <row r="53" spans="1:13" s="68" customFormat="1">
      <c r="A53" s="6" t="s">
        <v>15</v>
      </c>
      <c r="B53" s="254" t="s">
        <v>285</v>
      </c>
      <c r="C53" s="272"/>
      <c r="D53" s="272"/>
      <c r="E53" s="272"/>
      <c r="F53" s="272"/>
      <c r="G53" s="272"/>
      <c r="H53" s="272"/>
    </row>
    <row r="54" spans="1:13" s="68" customFormat="1">
      <c r="A54" s="6"/>
      <c r="B54" s="254" t="s">
        <v>16</v>
      </c>
      <c r="C54" s="272"/>
      <c r="D54" s="272"/>
      <c r="E54" s="272"/>
      <c r="F54" s="272"/>
      <c r="G54" s="272"/>
      <c r="H54" s="272"/>
      <c r="M54" s="70"/>
    </row>
    <row r="55" spans="1:13" s="68" customFormat="1">
      <c r="A55" s="6"/>
      <c r="B55" s="254" t="s">
        <v>286</v>
      </c>
      <c r="C55" s="272"/>
      <c r="D55" s="272"/>
      <c r="E55" s="272"/>
      <c r="F55" s="272"/>
      <c r="G55" s="272"/>
      <c r="H55" s="272"/>
      <c r="M55" s="70"/>
    </row>
    <row r="56" spans="1:13" s="68" customFormat="1">
      <c r="A56" s="6"/>
      <c r="B56" s="254" t="s">
        <v>303</v>
      </c>
      <c r="C56" s="272"/>
      <c r="D56" s="272"/>
      <c r="E56" s="272"/>
      <c r="F56" s="272"/>
      <c r="G56" s="272"/>
      <c r="H56" s="272"/>
      <c r="M56" s="70"/>
    </row>
    <row r="57" spans="1:13" s="68" customFormat="1">
      <c r="A57" s="6" t="s">
        <v>18</v>
      </c>
      <c r="B57" s="254" t="s">
        <v>287</v>
      </c>
      <c r="C57" s="272"/>
      <c r="D57" s="272"/>
      <c r="E57" s="272"/>
      <c r="F57" s="272"/>
      <c r="G57" s="272"/>
      <c r="H57" s="272"/>
      <c r="M57" s="70"/>
    </row>
    <row r="58" spans="1:13" s="68" customFormat="1">
      <c r="A58" s="6" t="s">
        <v>292</v>
      </c>
      <c r="B58" s="254" t="s">
        <v>16</v>
      </c>
      <c r="C58" s="272"/>
      <c r="D58" s="272"/>
      <c r="E58" s="272"/>
      <c r="F58" s="272"/>
      <c r="G58" s="272"/>
      <c r="H58" s="272"/>
      <c r="M58" s="70"/>
    </row>
    <row r="59" spans="1:13" s="68" customFormat="1">
      <c r="A59" s="6" t="s">
        <v>292</v>
      </c>
      <c r="B59" s="254" t="s">
        <v>286</v>
      </c>
      <c r="C59" s="272"/>
      <c r="D59" s="272"/>
      <c r="E59" s="272"/>
      <c r="F59" s="272"/>
      <c r="G59" s="272"/>
      <c r="H59" s="272"/>
      <c r="M59" s="70"/>
    </row>
    <row r="60" spans="1:13" s="68" customFormat="1">
      <c r="A60" s="6" t="s">
        <v>292</v>
      </c>
      <c r="B60" s="254" t="s">
        <v>303</v>
      </c>
      <c r="C60" s="272"/>
      <c r="D60" s="272"/>
      <c r="E60" s="272"/>
      <c r="F60" s="272"/>
      <c r="G60" s="272"/>
      <c r="H60" s="272"/>
      <c r="M60" s="70"/>
    </row>
    <row r="61" spans="1:13" s="68" customFormat="1">
      <c r="A61" s="6" t="s">
        <v>292</v>
      </c>
      <c r="B61" s="254" t="s">
        <v>288</v>
      </c>
      <c r="C61" s="272"/>
      <c r="D61" s="272"/>
      <c r="E61" s="272"/>
      <c r="F61" s="272"/>
      <c r="G61" s="272"/>
      <c r="H61" s="272"/>
      <c r="M61" s="70"/>
    </row>
    <row r="62" spans="1:13" s="68" customFormat="1" ht="31.5">
      <c r="A62" s="273" t="s">
        <v>289</v>
      </c>
      <c r="B62" s="264" t="s">
        <v>430</v>
      </c>
      <c r="C62" s="272"/>
      <c r="D62" s="272"/>
      <c r="E62" s="272"/>
      <c r="F62" s="272"/>
      <c r="G62" s="272">
        <f>SUM(G63:G65)</f>
        <v>0</v>
      </c>
      <c r="H62" s="272"/>
      <c r="M62" s="70"/>
    </row>
    <row r="63" spans="1:13" s="68" customFormat="1">
      <c r="A63" s="6" t="s">
        <v>282</v>
      </c>
      <c r="B63" s="257" t="s">
        <v>11</v>
      </c>
      <c r="C63" s="272"/>
      <c r="D63" s="272"/>
      <c r="E63" s="272"/>
      <c r="F63" s="272"/>
      <c r="G63" s="272"/>
      <c r="H63" s="272"/>
      <c r="M63" s="70"/>
    </row>
    <row r="64" spans="1:13" s="68" customFormat="1">
      <c r="A64" s="6" t="s">
        <v>15</v>
      </c>
      <c r="B64" s="257" t="s">
        <v>291</v>
      </c>
      <c r="C64" s="272"/>
      <c r="D64" s="272"/>
      <c r="E64" s="272"/>
      <c r="F64" s="272"/>
      <c r="G64" s="272"/>
      <c r="H64" s="272"/>
      <c r="M64" s="70"/>
    </row>
    <row r="65" spans="1:13" s="68" customFormat="1">
      <c r="A65" s="6">
        <v>3</v>
      </c>
      <c r="B65" s="260" t="s">
        <v>192</v>
      </c>
      <c r="C65" s="272"/>
      <c r="D65" s="272"/>
      <c r="E65" s="272"/>
      <c r="F65" s="272"/>
      <c r="G65" s="272"/>
      <c r="H65" s="272"/>
      <c r="M65" s="70"/>
    </row>
    <row r="66" spans="1:13" s="68" customFormat="1" ht="31.5">
      <c r="A66" s="258"/>
      <c r="B66" s="260" t="s">
        <v>304</v>
      </c>
      <c r="C66" s="272"/>
      <c r="D66" s="272"/>
      <c r="E66" s="272"/>
      <c r="F66" s="272"/>
      <c r="G66" s="272"/>
      <c r="H66" s="272"/>
      <c r="M66" s="70"/>
    </row>
    <row r="67" spans="1:13" s="68" customFormat="1" ht="31.5">
      <c r="A67" s="227"/>
      <c r="B67" s="260" t="s">
        <v>293</v>
      </c>
      <c r="C67" s="272"/>
      <c r="D67" s="272"/>
      <c r="E67" s="272"/>
      <c r="F67" s="272"/>
      <c r="G67" s="272"/>
      <c r="H67" s="272"/>
      <c r="M67" s="70"/>
    </row>
    <row r="68" spans="1:13" s="68" customFormat="1" ht="51" customHeight="1">
      <c r="A68" s="261"/>
      <c r="B68" s="260" t="s">
        <v>305</v>
      </c>
      <c r="C68" s="272"/>
      <c r="D68" s="272"/>
      <c r="E68" s="272"/>
      <c r="F68" s="272"/>
      <c r="G68" s="272"/>
      <c r="H68" s="272"/>
      <c r="M68" s="70"/>
    </row>
    <row r="69" spans="1:13" s="68" customFormat="1" ht="31.5">
      <c r="A69" s="226" t="s">
        <v>5</v>
      </c>
      <c r="B69" s="264" t="s">
        <v>431</v>
      </c>
      <c r="C69" s="274"/>
      <c r="D69" s="223">
        <f>D70+D375</f>
        <v>16911.993846153844</v>
      </c>
      <c r="E69" s="223">
        <f t="shared" ref="E69:H69" si="6">E70+E375</f>
        <v>16710.355846153845</v>
      </c>
      <c r="F69" s="223">
        <f t="shared" si="6"/>
        <v>7458.355846153846</v>
      </c>
      <c r="G69" s="223">
        <f t="shared" si="6"/>
        <v>9252</v>
      </c>
      <c r="H69" s="223">
        <f t="shared" si="6"/>
        <v>201.63799999999998</v>
      </c>
      <c r="M69" s="70"/>
    </row>
    <row r="70" spans="1:13" s="49" customFormat="1" ht="47.25">
      <c r="A70" s="132" t="s">
        <v>17</v>
      </c>
      <c r="B70" s="159" t="s">
        <v>416</v>
      </c>
      <c r="C70" s="275">
        <v>171</v>
      </c>
      <c r="D70" s="160">
        <f>D71+D72+D73+D74+D115+D127+D130+D140+D141+D154+D192+D196+D211+D215+D217+D218+D219+D220+D229+D230+D239+D246+D253+D259+D298+D299</f>
        <v>16801.995846153844</v>
      </c>
      <c r="E70" s="160">
        <f t="shared" ref="E70:H70" si="7">E71+E72+E73+E74+E115+E127+E130+E140+E141+E154+E192+E196+E211+E215+E217+E218+E219+E220+E229+E230+E239+E246+E253+E259+E298+E299</f>
        <v>16630.355846153845</v>
      </c>
      <c r="F70" s="160">
        <f t="shared" si="7"/>
        <v>7378.355846153846</v>
      </c>
      <c r="G70" s="160">
        <f t="shared" si="7"/>
        <v>9252</v>
      </c>
      <c r="H70" s="160">
        <f t="shared" si="7"/>
        <v>171.64</v>
      </c>
    </row>
    <row r="71" spans="1:13" s="49" customFormat="1">
      <c r="A71" s="161" t="s">
        <v>2</v>
      </c>
      <c r="B71" s="162" t="s">
        <v>193</v>
      </c>
      <c r="C71" s="162"/>
      <c r="D71" s="163">
        <v>400</v>
      </c>
      <c r="E71" s="163">
        <f t="shared" si="1"/>
        <v>400</v>
      </c>
      <c r="F71" s="160">
        <f>D71</f>
        <v>400</v>
      </c>
      <c r="G71" s="188"/>
      <c r="H71" s="190"/>
    </row>
    <row r="72" spans="1:13" s="49" customFormat="1" ht="78.75">
      <c r="A72" s="131" t="s">
        <v>2</v>
      </c>
      <c r="B72" s="162" t="s">
        <v>206</v>
      </c>
      <c r="C72" s="162"/>
      <c r="D72" s="163">
        <v>150</v>
      </c>
      <c r="E72" s="163">
        <f t="shared" si="1"/>
        <v>150</v>
      </c>
      <c r="F72" s="160">
        <f>D72</f>
        <v>150</v>
      </c>
      <c r="G72" s="188"/>
      <c r="H72" s="190"/>
    </row>
    <row r="73" spans="1:13" s="49" customFormat="1">
      <c r="A73" s="161" t="s">
        <v>2</v>
      </c>
      <c r="B73" s="162" t="s">
        <v>194</v>
      </c>
      <c r="C73" s="162"/>
      <c r="D73" s="163">
        <v>50</v>
      </c>
      <c r="E73" s="163">
        <f t="shared" si="1"/>
        <v>50</v>
      </c>
      <c r="F73" s="160">
        <f>D73</f>
        <v>50</v>
      </c>
      <c r="G73" s="188"/>
      <c r="H73" s="190"/>
    </row>
    <row r="74" spans="1:13" s="49" customFormat="1">
      <c r="A74" s="161" t="s">
        <v>2</v>
      </c>
      <c r="B74" s="162" t="s">
        <v>195</v>
      </c>
      <c r="C74" s="162"/>
      <c r="D74" s="163">
        <f>D75+D85+D101+D109</f>
        <v>150</v>
      </c>
      <c r="E74" s="163">
        <f t="shared" si="1"/>
        <v>150</v>
      </c>
      <c r="F74" s="160">
        <f>D74</f>
        <v>150</v>
      </c>
      <c r="G74" s="188"/>
      <c r="H74" s="190"/>
    </row>
    <row r="75" spans="1:13" s="49" customFormat="1">
      <c r="A75" s="86" t="s">
        <v>176</v>
      </c>
      <c r="B75" s="78" t="s">
        <v>28</v>
      </c>
      <c r="C75" s="78"/>
      <c r="D75" s="111">
        <f>D76+D82</f>
        <v>16.399999999999999</v>
      </c>
      <c r="E75" s="111">
        <f t="shared" si="1"/>
        <v>16.399999999999999</v>
      </c>
      <c r="F75" s="111">
        <f>F76+F82</f>
        <v>16.399999999999999</v>
      </c>
      <c r="G75" s="189"/>
      <c r="H75" s="190"/>
    </row>
    <row r="76" spans="1:13" s="49" customFormat="1">
      <c r="A76" s="86"/>
      <c r="B76" s="81" t="s">
        <v>319</v>
      </c>
      <c r="C76" s="81"/>
      <c r="D76" s="112">
        <f>SUM(D77:D81)</f>
        <v>7.4</v>
      </c>
      <c r="E76" s="112">
        <f t="shared" si="1"/>
        <v>7.4</v>
      </c>
      <c r="F76" s="112">
        <f>SUM(F77:F81)</f>
        <v>7.4</v>
      </c>
      <c r="G76" s="189"/>
      <c r="H76" s="190"/>
    </row>
    <row r="77" spans="1:13" s="49" customFormat="1">
      <c r="A77" s="86"/>
      <c r="B77" s="81" t="s">
        <v>29</v>
      </c>
      <c r="C77" s="81"/>
      <c r="D77" s="113">
        <v>0.5</v>
      </c>
      <c r="E77" s="113">
        <f t="shared" si="1"/>
        <v>0.5</v>
      </c>
      <c r="F77" s="116">
        <f t="shared" ref="F77:F139" si="8">D77</f>
        <v>0.5</v>
      </c>
      <c r="G77" s="189"/>
      <c r="H77" s="190"/>
    </row>
    <row r="78" spans="1:13" s="49" customFormat="1" ht="31.5">
      <c r="A78" s="86"/>
      <c r="B78" s="81" t="s">
        <v>30</v>
      </c>
      <c r="C78" s="81"/>
      <c r="D78" s="113">
        <v>0.6</v>
      </c>
      <c r="E78" s="113">
        <f t="shared" si="1"/>
        <v>0.6</v>
      </c>
      <c r="F78" s="116">
        <f t="shared" si="8"/>
        <v>0.6</v>
      </c>
      <c r="G78" s="189"/>
      <c r="H78" s="190"/>
    </row>
    <row r="79" spans="1:13" s="49" customFormat="1" ht="31.5">
      <c r="A79" s="86"/>
      <c r="B79" s="81" t="s">
        <v>31</v>
      </c>
      <c r="C79" s="81"/>
      <c r="D79" s="113">
        <v>0.3</v>
      </c>
      <c r="E79" s="113">
        <f t="shared" si="1"/>
        <v>0.3</v>
      </c>
      <c r="F79" s="116">
        <f t="shared" si="8"/>
        <v>0.3</v>
      </c>
      <c r="G79" s="189"/>
      <c r="H79" s="190"/>
    </row>
    <row r="80" spans="1:13" s="49" customFormat="1" ht="31.5">
      <c r="A80" s="86"/>
      <c r="B80" s="81" t="s">
        <v>32</v>
      </c>
      <c r="C80" s="81"/>
      <c r="D80" s="113">
        <v>3</v>
      </c>
      <c r="E80" s="113">
        <f t="shared" si="1"/>
        <v>3</v>
      </c>
      <c r="F80" s="116">
        <f t="shared" si="8"/>
        <v>3</v>
      </c>
      <c r="G80" s="189"/>
      <c r="H80" s="190"/>
    </row>
    <row r="81" spans="1:8" s="49" customFormat="1">
      <c r="A81" s="86"/>
      <c r="B81" s="81" t="s">
        <v>33</v>
      </c>
      <c r="C81" s="81"/>
      <c r="D81" s="113">
        <v>3</v>
      </c>
      <c r="E81" s="113">
        <f t="shared" si="1"/>
        <v>3</v>
      </c>
      <c r="F81" s="116">
        <f t="shared" si="8"/>
        <v>3</v>
      </c>
      <c r="G81" s="189"/>
      <c r="H81" s="190"/>
    </row>
    <row r="82" spans="1:8" s="49" customFormat="1">
      <c r="A82" s="86"/>
      <c r="B82" s="81" t="s">
        <v>320</v>
      </c>
      <c r="C82" s="81"/>
      <c r="D82" s="113">
        <f>SUM(D83:D84)</f>
        <v>9</v>
      </c>
      <c r="E82" s="113">
        <f t="shared" si="1"/>
        <v>9</v>
      </c>
      <c r="F82" s="113">
        <f>SUM(F83:F84)</f>
        <v>9</v>
      </c>
      <c r="G82" s="189"/>
      <c r="H82" s="190"/>
    </row>
    <row r="83" spans="1:8" s="49" customFormat="1" ht="31.5">
      <c r="A83" s="86"/>
      <c r="B83" s="81" t="s">
        <v>34</v>
      </c>
      <c r="C83" s="81"/>
      <c r="D83" s="113">
        <v>4</v>
      </c>
      <c r="E83" s="113">
        <f t="shared" si="1"/>
        <v>4</v>
      </c>
      <c r="F83" s="113">
        <f t="shared" si="8"/>
        <v>4</v>
      </c>
      <c r="G83" s="189"/>
      <c r="H83" s="190"/>
    </row>
    <row r="84" spans="1:8" s="49" customFormat="1" ht="31.5">
      <c r="A84" s="86"/>
      <c r="B84" s="81" t="s">
        <v>35</v>
      </c>
      <c r="C84" s="81"/>
      <c r="D84" s="113">
        <v>5</v>
      </c>
      <c r="E84" s="113">
        <f t="shared" si="1"/>
        <v>5</v>
      </c>
      <c r="F84" s="113">
        <f t="shared" si="8"/>
        <v>5</v>
      </c>
      <c r="G84" s="189"/>
      <c r="H84" s="190"/>
    </row>
    <row r="85" spans="1:8" s="49" customFormat="1">
      <c r="A85" s="86" t="s">
        <v>176</v>
      </c>
      <c r="B85" s="78" t="s">
        <v>36</v>
      </c>
      <c r="C85" s="78"/>
      <c r="D85" s="114">
        <f>SUM(D86:D100)</f>
        <v>51.379999999999995</v>
      </c>
      <c r="E85" s="114">
        <f t="shared" si="1"/>
        <v>51.379999999999995</v>
      </c>
      <c r="F85" s="114">
        <f>SUM(F86:F100)</f>
        <v>51.379999999999995</v>
      </c>
      <c r="G85" s="189"/>
      <c r="H85" s="190"/>
    </row>
    <row r="86" spans="1:8" s="34" customFormat="1">
      <c r="A86" s="86"/>
      <c r="B86" s="81" t="s">
        <v>37</v>
      </c>
      <c r="C86" s="81"/>
      <c r="D86" s="115">
        <v>3</v>
      </c>
      <c r="E86" s="115">
        <f t="shared" si="1"/>
        <v>3</v>
      </c>
      <c r="F86" s="115">
        <f t="shared" si="8"/>
        <v>3</v>
      </c>
      <c r="G86" s="188"/>
      <c r="H86" s="187"/>
    </row>
    <row r="87" spans="1:8" s="49" customFormat="1" ht="31.5">
      <c r="A87" s="86"/>
      <c r="B87" s="81" t="s">
        <v>38</v>
      </c>
      <c r="C87" s="81"/>
      <c r="D87" s="115">
        <v>14.399999999999999</v>
      </c>
      <c r="E87" s="115">
        <f t="shared" si="1"/>
        <v>14.399999999999999</v>
      </c>
      <c r="F87" s="115">
        <f t="shared" si="8"/>
        <v>14.399999999999999</v>
      </c>
      <c r="G87" s="189"/>
      <c r="H87" s="190"/>
    </row>
    <row r="88" spans="1:8" s="49" customFormat="1">
      <c r="A88" s="86"/>
      <c r="B88" s="81" t="s">
        <v>39</v>
      </c>
      <c r="C88" s="81"/>
      <c r="D88" s="115">
        <v>4.5</v>
      </c>
      <c r="E88" s="115">
        <f t="shared" si="1"/>
        <v>4.5</v>
      </c>
      <c r="F88" s="115">
        <f t="shared" si="8"/>
        <v>4.5</v>
      </c>
      <c r="G88" s="189"/>
      <c r="H88" s="190"/>
    </row>
    <row r="89" spans="1:8" s="34" customFormat="1">
      <c r="A89" s="86"/>
      <c r="B89" s="81" t="s">
        <v>40</v>
      </c>
      <c r="C89" s="81"/>
      <c r="D89" s="115">
        <v>5</v>
      </c>
      <c r="E89" s="115">
        <f t="shared" si="1"/>
        <v>5</v>
      </c>
      <c r="F89" s="115">
        <f t="shared" si="8"/>
        <v>5</v>
      </c>
      <c r="G89" s="188"/>
      <c r="H89" s="187"/>
    </row>
    <row r="90" spans="1:8" s="49" customFormat="1">
      <c r="A90" s="86"/>
      <c r="B90" s="81" t="s">
        <v>21</v>
      </c>
      <c r="C90" s="81"/>
      <c r="D90" s="115">
        <v>3</v>
      </c>
      <c r="E90" s="115">
        <f t="shared" si="1"/>
        <v>3</v>
      </c>
      <c r="F90" s="115">
        <f t="shared" si="8"/>
        <v>3</v>
      </c>
      <c r="G90" s="189"/>
      <c r="H90" s="190"/>
    </row>
    <row r="91" spans="1:8" s="34" customFormat="1" ht="31.5">
      <c r="A91" s="86"/>
      <c r="B91" s="81" t="s">
        <v>41</v>
      </c>
      <c r="C91" s="81"/>
      <c r="D91" s="115">
        <v>1.5</v>
      </c>
      <c r="E91" s="115">
        <f t="shared" si="1"/>
        <v>1.5</v>
      </c>
      <c r="F91" s="115">
        <f t="shared" si="8"/>
        <v>1.5</v>
      </c>
      <c r="G91" s="188"/>
      <c r="H91" s="187"/>
    </row>
    <row r="92" spans="1:8" s="49" customFormat="1" ht="31.5">
      <c r="A92" s="86"/>
      <c r="B92" s="81" t="s">
        <v>42</v>
      </c>
      <c r="C92" s="81"/>
      <c r="D92" s="115">
        <v>1.5</v>
      </c>
      <c r="E92" s="115">
        <f t="shared" si="1"/>
        <v>1.5</v>
      </c>
      <c r="F92" s="115">
        <f t="shared" si="8"/>
        <v>1.5</v>
      </c>
      <c r="G92" s="189"/>
      <c r="H92" s="190"/>
    </row>
    <row r="93" spans="1:8" ht="47.25">
      <c r="A93" s="86"/>
      <c r="B93" s="81" t="s">
        <v>43</v>
      </c>
      <c r="C93" s="81"/>
      <c r="D93" s="115">
        <v>6.4</v>
      </c>
      <c r="E93" s="115">
        <f t="shared" si="1"/>
        <v>6.4</v>
      </c>
      <c r="F93" s="115">
        <f t="shared" si="8"/>
        <v>6.4</v>
      </c>
      <c r="G93" s="195"/>
      <c r="H93" s="108"/>
    </row>
    <row r="94" spans="1:8" s="51" customFormat="1">
      <c r="A94" s="86"/>
      <c r="B94" s="81" t="s">
        <v>44</v>
      </c>
      <c r="C94" s="81"/>
      <c r="D94" s="115">
        <v>0.8</v>
      </c>
      <c r="E94" s="115">
        <f t="shared" si="1"/>
        <v>0.8</v>
      </c>
      <c r="F94" s="115">
        <f t="shared" si="8"/>
        <v>0.8</v>
      </c>
      <c r="G94" s="160"/>
      <c r="H94" s="196"/>
    </row>
    <row r="95" spans="1:8" s="51" customFormat="1">
      <c r="A95" s="86"/>
      <c r="B95" s="81" t="s">
        <v>45</v>
      </c>
      <c r="C95" s="81"/>
      <c r="D95" s="115">
        <v>1</v>
      </c>
      <c r="E95" s="115">
        <f t="shared" si="1"/>
        <v>1</v>
      </c>
      <c r="F95" s="115">
        <f t="shared" si="8"/>
        <v>1</v>
      </c>
      <c r="G95" s="160"/>
      <c r="H95" s="196"/>
    </row>
    <row r="96" spans="1:8" s="52" customFormat="1">
      <c r="A96" s="86"/>
      <c r="B96" s="81" t="s">
        <v>46</v>
      </c>
      <c r="C96" s="81"/>
      <c r="D96" s="115">
        <v>0.89999999999999991</v>
      </c>
      <c r="E96" s="115">
        <f t="shared" si="1"/>
        <v>0.89999999999999991</v>
      </c>
      <c r="F96" s="115">
        <f t="shared" si="8"/>
        <v>0.89999999999999991</v>
      </c>
      <c r="G96" s="116"/>
      <c r="H96" s="197"/>
    </row>
    <row r="97" spans="1:8" s="53" customFormat="1" ht="47.25">
      <c r="A97" s="86"/>
      <c r="B97" s="81" t="s">
        <v>47</v>
      </c>
      <c r="C97" s="81"/>
      <c r="D97" s="115">
        <v>2.1</v>
      </c>
      <c r="E97" s="115">
        <f t="shared" si="1"/>
        <v>2.1</v>
      </c>
      <c r="F97" s="115">
        <f t="shared" si="8"/>
        <v>2.1</v>
      </c>
      <c r="G97" s="116"/>
      <c r="H97" s="197"/>
    </row>
    <row r="98" spans="1:8" ht="47.25">
      <c r="A98" s="86"/>
      <c r="B98" s="81" t="s">
        <v>48</v>
      </c>
      <c r="C98" s="81"/>
      <c r="D98" s="115">
        <v>0.28000000000000003</v>
      </c>
      <c r="E98" s="115">
        <f t="shared" si="1"/>
        <v>0.28000000000000003</v>
      </c>
      <c r="F98" s="115">
        <f t="shared" si="8"/>
        <v>0.28000000000000003</v>
      </c>
      <c r="G98" s="110"/>
      <c r="H98" s="196"/>
    </row>
    <row r="99" spans="1:8">
      <c r="A99" s="86"/>
      <c r="B99" s="81" t="s">
        <v>49</v>
      </c>
      <c r="C99" s="81"/>
      <c r="D99" s="115">
        <v>2</v>
      </c>
      <c r="E99" s="115">
        <f t="shared" si="1"/>
        <v>2</v>
      </c>
      <c r="F99" s="115">
        <f t="shared" si="8"/>
        <v>2</v>
      </c>
      <c r="G99" s="110"/>
      <c r="H99" s="196"/>
    </row>
    <row r="100" spans="1:8">
      <c r="A100" s="86"/>
      <c r="B100" s="81" t="s">
        <v>50</v>
      </c>
      <c r="C100" s="81"/>
      <c r="D100" s="115">
        <v>5</v>
      </c>
      <c r="E100" s="115">
        <f t="shared" si="1"/>
        <v>5</v>
      </c>
      <c r="F100" s="115">
        <f t="shared" si="8"/>
        <v>5</v>
      </c>
      <c r="G100" s="110"/>
      <c r="H100" s="196"/>
    </row>
    <row r="101" spans="1:8" s="51" customFormat="1" ht="31.5">
      <c r="A101" s="86" t="s">
        <v>176</v>
      </c>
      <c r="B101" s="78" t="s">
        <v>51</v>
      </c>
      <c r="C101" s="78"/>
      <c r="D101" s="114">
        <f>SUM(D102:D108)</f>
        <v>67.72</v>
      </c>
      <c r="E101" s="114">
        <f t="shared" si="1"/>
        <v>67.72</v>
      </c>
      <c r="F101" s="114">
        <f>SUM(F102:F108)</f>
        <v>67.72</v>
      </c>
      <c r="G101" s="160"/>
      <c r="H101" s="196"/>
    </row>
    <row r="102" spans="1:8" ht="63">
      <c r="A102" s="86"/>
      <c r="B102" s="81" t="s">
        <v>52</v>
      </c>
      <c r="C102" s="81"/>
      <c r="D102" s="115">
        <v>23</v>
      </c>
      <c r="E102" s="115">
        <f t="shared" si="1"/>
        <v>23</v>
      </c>
      <c r="F102" s="115">
        <f t="shared" si="8"/>
        <v>23</v>
      </c>
      <c r="G102" s="110"/>
      <c r="H102" s="196"/>
    </row>
    <row r="103" spans="1:8">
      <c r="A103" s="86"/>
      <c r="B103" s="81" t="s">
        <v>53</v>
      </c>
      <c r="C103" s="81"/>
      <c r="D103" s="115">
        <f>30-0.44</f>
        <v>29.56</v>
      </c>
      <c r="E103" s="115">
        <f t="shared" si="1"/>
        <v>29.56</v>
      </c>
      <c r="F103" s="115">
        <f t="shared" si="8"/>
        <v>29.56</v>
      </c>
      <c r="G103" s="110"/>
      <c r="H103" s="196"/>
    </row>
    <row r="104" spans="1:8">
      <c r="A104" s="86"/>
      <c r="B104" s="81" t="s">
        <v>54</v>
      </c>
      <c r="C104" s="81"/>
      <c r="D104" s="115">
        <v>7</v>
      </c>
      <c r="E104" s="115">
        <f t="shared" si="1"/>
        <v>7</v>
      </c>
      <c r="F104" s="115">
        <f t="shared" si="8"/>
        <v>7</v>
      </c>
      <c r="G104" s="110"/>
      <c r="H104" s="196"/>
    </row>
    <row r="105" spans="1:8" s="53" customFormat="1">
      <c r="A105" s="86"/>
      <c r="B105" s="81" t="s">
        <v>55</v>
      </c>
      <c r="C105" s="81"/>
      <c r="D105" s="115">
        <v>0.36</v>
      </c>
      <c r="E105" s="115">
        <f t="shared" si="1"/>
        <v>0.36</v>
      </c>
      <c r="F105" s="115">
        <f t="shared" si="8"/>
        <v>0.36</v>
      </c>
      <c r="G105" s="116"/>
      <c r="H105" s="197"/>
    </row>
    <row r="106" spans="1:8" s="53" customFormat="1">
      <c r="A106" s="86"/>
      <c r="B106" s="81" t="s">
        <v>56</v>
      </c>
      <c r="C106" s="81"/>
      <c r="D106" s="115">
        <v>2.16</v>
      </c>
      <c r="E106" s="115">
        <f t="shared" ref="E106:E169" si="9">F106+G106</f>
        <v>2.16</v>
      </c>
      <c r="F106" s="115">
        <f t="shared" si="8"/>
        <v>2.16</v>
      </c>
      <c r="G106" s="116"/>
      <c r="H106" s="197"/>
    </row>
    <row r="107" spans="1:8" s="51" customFormat="1">
      <c r="A107" s="86"/>
      <c r="B107" s="81" t="s">
        <v>57</v>
      </c>
      <c r="C107" s="81"/>
      <c r="D107" s="115">
        <v>3</v>
      </c>
      <c r="E107" s="115">
        <f t="shared" si="9"/>
        <v>3</v>
      </c>
      <c r="F107" s="115">
        <f t="shared" si="8"/>
        <v>3</v>
      </c>
      <c r="G107" s="188"/>
      <c r="H107" s="196"/>
    </row>
    <row r="108" spans="1:8" s="51" customFormat="1" ht="31.5">
      <c r="A108" s="86"/>
      <c r="B108" s="81" t="s">
        <v>58</v>
      </c>
      <c r="C108" s="81"/>
      <c r="D108" s="115">
        <v>2.64</v>
      </c>
      <c r="E108" s="115">
        <f t="shared" si="9"/>
        <v>2.64</v>
      </c>
      <c r="F108" s="115">
        <f t="shared" si="8"/>
        <v>2.64</v>
      </c>
      <c r="G108" s="188"/>
      <c r="H108" s="196"/>
    </row>
    <row r="109" spans="1:8">
      <c r="A109" s="86" t="s">
        <v>176</v>
      </c>
      <c r="B109" s="78" t="s">
        <v>59</v>
      </c>
      <c r="C109" s="78"/>
      <c r="D109" s="114">
        <f>SUM(D110:D114)</f>
        <v>14.5</v>
      </c>
      <c r="E109" s="114">
        <f t="shared" si="9"/>
        <v>14.5</v>
      </c>
      <c r="F109" s="114">
        <f>SUM(F110:F114)</f>
        <v>14.5</v>
      </c>
      <c r="G109" s="189"/>
      <c r="H109" s="196"/>
    </row>
    <row r="110" spans="1:8">
      <c r="A110" s="86"/>
      <c r="B110" s="81" t="s">
        <v>60</v>
      </c>
      <c r="C110" s="81"/>
      <c r="D110" s="115">
        <v>0</v>
      </c>
      <c r="E110" s="115">
        <f t="shared" si="9"/>
        <v>0</v>
      </c>
      <c r="F110" s="115">
        <f t="shared" si="8"/>
        <v>0</v>
      </c>
      <c r="G110" s="189"/>
      <c r="H110" s="196"/>
    </row>
    <row r="111" spans="1:8">
      <c r="A111" s="86"/>
      <c r="B111" s="81" t="s">
        <v>61</v>
      </c>
      <c r="C111" s="81"/>
      <c r="D111" s="115">
        <v>3</v>
      </c>
      <c r="E111" s="115">
        <f t="shared" si="9"/>
        <v>3</v>
      </c>
      <c r="F111" s="115">
        <f t="shared" si="8"/>
        <v>3</v>
      </c>
      <c r="G111" s="189"/>
      <c r="H111" s="196"/>
    </row>
    <row r="112" spans="1:8">
      <c r="A112" s="86"/>
      <c r="B112" s="81" t="s">
        <v>62</v>
      </c>
      <c r="C112" s="81"/>
      <c r="D112" s="115">
        <v>4</v>
      </c>
      <c r="E112" s="115">
        <f t="shared" si="9"/>
        <v>4</v>
      </c>
      <c r="F112" s="115">
        <f t="shared" si="8"/>
        <v>4</v>
      </c>
      <c r="G112" s="189"/>
      <c r="H112" s="196"/>
    </row>
    <row r="113" spans="1:8">
      <c r="A113" s="86"/>
      <c r="B113" s="81" t="s">
        <v>63</v>
      </c>
      <c r="C113" s="81"/>
      <c r="D113" s="115">
        <v>4.5</v>
      </c>
      <c r="E113" s="115">
        <f t="shared" si="9"/>
        <v>4.5</v>
      </c>
      <c r="F113" s="115">
        <f t="shared" si="8"/>
        <v>4.5</v>
      </c>
      <c r="G113" s="189"/>
      <c r="H113" s="196"/>
    </row>
    <row r="114" spans="1:8">
      <c r="A114" s="86"/>
      <c r="B114" s="81" t="s">
        <v>64</v>
      </c>
      <c r="C114" s="81"/>
      <c r="D114" s="115">
        <v>3</v>
      </c>
      <c r="E114" s="115">
        <f t="shared" si="9"/>
        <v>3</v>
      </c>
      <c r="F114" s="115">
        <f t="shared" si="8"/>
        <v>3</v>
      </c>
      <c r="G114" s="189"/>
      <c r="H114" s="196"/>
    </row>
    <row r="115" spans="1:8" ht="31.5">
      <c r="A115" s="161" t="s">
        <v>2</v>
      </c>
      <c r="B115" s="162" t="s">
        <v>197</v>
      </c>
      <c r="C115" s="162"/>
      <c r="D115" s="164">
        <f>D116+D118</f>
        <v>245</v>
      </c>
      <c r="E115" s="164">
        <f t="shared" si="9"/>
        <v>245</v>
      </c>
      <c r="F115" s="164">
        <f>F116+F118</f>
        <v>245</v>
      </c>
      <c r="G115" s="189"/>
      <c r="H115" s="196"/>
    </row>
    <row r="116" spans="1:8">
      <c r="A116" s="161"/>
      <c r="B116" s="92" t="s">
        <v>120</v>
      </c>
      <c r="C116" s="92"/>
      <c r="D116" s="165">
        <v>220</v>
      </c>
      <c r="E116" s="165">
        <f t="shared" si="9"/>
        <v>220</v>
      </c>
      <c r="F116" s="110">
        <f t="shared" si="8"/>
        <v>220</v>
      </c>
      <c r="G116" s="189"/>
      <c r="H116" s="196"/>
    </row>
    <row r="117" spans="1:8" ht="110.25">
      <c r="A117" s="161"/>
      <c r="B117" s="93" t="s">
        <v>328</v>
      </c>
      <c r="C117" s="93"/>
      <c r="D117" s="166"/>
      <c r="E117" s="166">
        <f t="shared" si="9"/>
        <v>0</v>
      </c>
      <c r="F117" s="110"/>
      <c r="G117" s="189"/>
      <c r="H117" s="196"/>
    </row>
    <row r="118" spans="1:8">
      <c r="A118" s="161"/>
      <c r="B118" s="92" t="s">
        <v>121</v>
      </c>
      <c r="C118" s="92"/>
      <c r="D118" s="165">
        <f>D119+D120+D121+D122+D123</f>
        <v>25</v>
      </c>
      <c r="E118" s="165">
        <f t="shared" si="9"/>
        <v>25</v>
      </c>
      <c r="F118" s="165">
        <f>F119+F120+F121+F122+F123</f>
        <v>25</v>
      </c>
      <c r="G118" s="189"/>
      <c r="H118" s="196"/>
    </row>
    <row r="119" spans="1:8">
      <c r="A119" s="161"/>
      <c r="B119" s="93" t="s">
        <v>329</v>
      </c>
      <c r="C119" s="93"/>
      <c r="D119" s="167">
        <v>1.5</v>
      </c>
      <c r="E119" s="167">
        <f t="shared" si="9"/>
        <v>1.5</v>
      </c>
      <c r="F119" s="167">
        <f t="shared" si="8"/>
        <v>1.5</v>
      </c>
      <c r="G119" s="189"/>
      <c r="H119" s="196"/>
    </row>
    <row r="120" spans="1:8" ht="31.5">
      <c r="A120" s="161"/>
      <c r="B120" s="93" t="s">
        <v>330</v>
      </c>
      <c r="C120" s="93"/>
      <c r="D120" s="167">
        <v>5</v>
      </c>
      <c r="E120" s="167">
        <f t="shared" si="9"/>
        <v>5</v>
      </c>
      <c r="F120" s="167">
        <f t="shared" si="8"/>
        <v>5</v>
      </c>
      <c r="G120" s="189"/>
      <c r="H120" s="196"/>
    </row>
    <row r="121" spans="1:8">
      <c r="A121" s="161"/>
      <c r="B121" s="93" t="s">
        <v>331</v>
      </c>
      <c r="C121" s="93"/>
      <c r="D121" s="167">
        <v>2</v>
      </c>
      <c r="E121" s="167">
        <f t="shared" si="9"/>
        <v>2</v>
      </c>
      <c r="F121" s="167">
        <f t="shared" si="8"/>
        <v>2</v>
      </c>
      <c r="G121" s="189"/>
      <c r="H121" s="196"/>
    </row>
    <row r="122" spans="1:8">
      <c r="A122" s="161"/>
      <c r="B122" s="93" t="s">
        <v>332</v>
      </c>
      <c r="C122" s="93"/>
      <c r="D122" s="167">
        <v>1.5</v>
      </c>
      <c r="E122" s="167">
        <f t="shared" si="9"/>
        <v>1.5</v>
      </c>
      <c r="F122" s="167">
        <f t="shared" si="8"/>
        <v>1.5</v>
      </c>
      <c r="G122" s="189"/>
      <c r="H122" s="196"/>
    </row>
    <row r="123" spans="1:8" ht="47.25">
      <c r="A123" s="161"/>
      <c r="B123" s="93" t="s">
        <v>333</v>
      </c>
      <c r="C123" s="93"/>
      <c r="D123" s="167">
        <f>D124+D125+D126</f>
        <v>15</v>
      </c>
      <c r="E123" s="167">
        <f t="shared" si="9"/>
        <v>15</v>
      </c>
      <c r="F123" s="167">
        <f t="shared" si="8"/>
        <v>15</v>
      </c>
      <c r="G123" s="189"/>
      <c r="H123" s="196"/>
    </row>
    <row r="124" spans="1:8">
      <c r="A124" s="161"/>
      <c r="B124" s="93" t="s">
        <v>324</v>
      </c>
      <c r="C124" s="93"/>
      <c r="D124" s="167">
        <v>0.06</v>
      </c>
      <c r="E124" s="167">
        <f t="shared" si="9"/>
        <v>0.06</v>
      </c>
      <c r="F124" s="167">
        <f t="shared" si="8"/>
        <v>0.06</v>
      </c>
      <c r="G124" s="189"/>
      <c r="H124" s="196"/>
    </row>
    <row r="125" spans="1:8">
      <c r="A125" s="161"/>
      <c r="B125" s="93" t="s">
        <v>325</v>
      </c>
      <c r="C125" s="93"/>
      <c r="D125" s="167">
        <v>0.12</v>
      </c>
      <c r="E125" s="167">
        <f t="shared" si="9"/>
        <v>0.12</v>
      </c>
      <c r="F125" s="167">
        <f t="shared" si="8"/>
        <v>0.12</v>
      </c>
      <c r="G125" s="189"/>
      <c r="H125" s="196"/>
    </row>
    <row r="126" spans="1:8">
      <c r="A126" s="161" t="s">
        <v>326</v>
      </c>
      <c r="B126" s="93" t="s">
        <v>327</v>
      </c>
      <c r="C126" s="93"/>
      <c r="D126" s="167">
        <f>15-0.18</f>
        <v>14.82</v>
      </c>
      <c r="E126" s="167">
        <f t="shared" si="9"/>
        <v>14.82</v>
      </c>
      <c r="F126" s="167">
        <f t="shared" si="8"/>
        <v>14.82</v>
      </c>
      <c r="G126" s="189"/>
      <c r="H126" s="196"/>
    </row>
    <row r="127" spans="1:8" ht="31.5">
      <c r="A127" s="131" t="s">
        <v>2</v>
      </c>
      <c r="B127" s="162" t="s">
        <v>19</v>
      </c>
      <c r="C127" s="162"/>
      <c r="D127" s="168">
        <f>D128+D129</f>
        <v>350</v>
      </c>
      <c r="E127" s="168">
        <f t="shared" si="9"/>
        <v>350</v>
      </c>
      <c r="F127" s="168">
        <f>F128+F129</f>
        <v>350</v>
      </c>
      <c r="G127" s="189"/>
      <c r="H127" s="196"/>
    </row>
    <row r="128" spans="1:8">
      <c r="A128" s="161"/>
      <c r="B128" s="93" t="s">
        <v>334</v>
      </c>
      <c r="C128" s="93"/>
      <c r="D128" s="169">
        <v>266</v>
      </c>
      <c r="E128" s="169">
        <f t="shared" si="9"/>
        <v>266</v>
      </c>
      <c r="F128" s="169">
        <f t="shared" si="8"/>
        <v>266</v>
      </c>
      <c r="G128" s="189"/>
      <c r="H128" s="196"/>
    </row>
    <row r="129" spans="1:8" ht="31.5">
      <c r="A129" s="161"/>
      <c r="B129" s="93" t="s">
        <v>335</v>
      </c>
      <c r="C129" s="93"/>
      <c r="D129" s="169">
        <v>84</v>
      </c>
      <c r="E129" s="169">
        <f t="shared" si="9"/>
        <v>84</v>
      </c>
      <c r="F129" s="169">
        <f t="shared" si="8"/>
        <v>84</v>
      </c>
      <c r="G129" s="189"/>
      <c r="H129" s="196"/>
    </row>
    <row r="130" spans="1:8" ht="87.6" customHeight="1">
      <c r="A130" s="131" t="s">
        <v>2</v>
      </c>
      <c r="B130" s="162" t="s">
        <v>196</v>
      </c>
      <c r="C130" s="162"/>
      <c r="D130" s="163">
        <f>D131+D136</f>
        <v>750</v>
      </c>
      <c r="E130" s="163">
        <f t="shared" si="9"/>
        <v>750</v>
      </c>
      <c r="F130" s="163">
        <f>F131+F136</f>
        <v>750</v>
      </c>
      <c r="G130" s="189"/>
      <c r="H130" s="196"/>
    </row>
    <row r="131" spans="1:8" ht="47.25">
      <c r="A131" s="161"/>
      <c r="B131" s="92" t="s">
        <v>336</v>
      </c>
      <c r="C131" s="92"/>
      <c r="D131" s="166">
        <f>SUM(D132:D135)</f>
        <v>250</v>
      </c>
      <c r="E131" s="166">
        <f t="shared" si="9"/>
        <v>250</v>
      </c>
      <c r="F131" s="166">
        <f>SUM(F132:F135)</f>
        <v>250</v>
      </c>
      <c r="G131" s="189"/>
      <c r="H131" s="196"/>
    </row>
    <row r="132" spans="1:8" s="51" customFormat="1">
      <c r="A132" s="161"/>
      <c r="B132" s="93" t="s">
        <v>105</v>
      </c>
      <c r="C132" s="93"/>
      <c r="D132" s="166">
        <v>65</v>
      </c>
      <c r="E132" s="166">
        <f t="shared" si="9"/>
        <v>65</v>
      </c>
      <c r="F132" s="166">
        <f t="shared" si="8"/>
        <v>65</v>
      </c>
      <c r="G132" s="188"/>
      <c r="H132" s="196"/>
    </row>
    <row r="133" spans="1:8">
      <c r="A133" s="161"/>
      <c r="B133" s="93" t="s">
        <v>106</v>
      </c>
      <c r="C133" s="93"/>
      <c r="D133" s="166">
        <v>60</v>
      </c>
      <c r="E133" s="166">
        <f t="shared" si="9"/>
        <v>60</v>
      </c>
      <c r="F133" s="166">
        <f t="shared" si="8"/>
        <v>60</v>
      </c>
      <c r="G133" s="189"/>
      <c r="H133" s="196"/>
    </row>
    <row r="134" spans="1:8" ht="31.5">
      <c r="A134" s="161"/>
      <c r="B134" s="93" t="s">
        <v>107</v>
      </c>
      <c r="C134" s="93"/>
      <c r="D134" s="166">
        <v>60</v>
      </c>
      <c r="E134" s="166">
        <f t="shared" si="9"/>
        <v>60</v>
      </c>
      <c r="F134" s="166">
        <f t="shared" si="8"/>
        <v>60</v>
      </c>
      <c r="G134" s="189"/>
      <c r="H134" s="196"/>
    </row>
    <row r="135" spans="1:8">
      <c r="A135" s="161"/>
      <c r="B135" s="93" t="s">
        <v>108</v>
      </c>
      <c r="C135" s="93"/>
      <c r="D135" s="166">
        <v>65</v>
      </c>
      <c r="E135" s="166">
        <f t="shared" si="9"/>
        <v>65</v>
      </c>
      <c r="F135" s="166">
        <f t="shared" si="8"/>
        <v>65</v>
      </c>
      <c r="G135" s="189"/>
      <c r="H135" s="196"/>
    </row>
    <row r="136" spans="1:8">
      <c r="A136" s="161"/>
      <c r="B136" s="94" t="s">
        <v>337</v>
      </c>
      <c r="C136" s="94"/>
      <c r="D136" s="166">
        <f>SUM(D137:D139)</f>
        <v>500</v>
      </c>
      <c r="E136" s="166">
        <f t="shared" si="9"/>
        <v>500</v>
      </c>
      <c r="F136" s="166">
        <f>SUM(F137:F139)</f>
        <v>500</v>
      </c>
      <c r="G136" s="189"/>
      <c r="H136" s="196"/>
    </row>
    <row r="137" spans="1:8" ht="47.25">
      <c r="A137" s="161"/>
      <c r="B137" s="93" t="s">
        <v>117</v>
      </c>
      <c r="C137" s="93"/>
      <c r="D137" s="169">
        <v>55</v>
      </c>
      <c r="E137" s="169">
        <f t="shared" si="9"/>
        <v>55</v>
      </c>
      <c r="F137" s="169">
        <f t="shared" si="8"/>
        <v>55</v>
      </c>
      <c r="G137" s="189"/>
      <c r="H137" s="196"/>
    </row>
    <row r="138" spans="1:8" ht="31.5">
      <c r="A138" s="161"/>
      <c r="B138" s="93" t="s">
        <v>118</v>
      </c>
      <c r="C138" s="93"/>
      <c r="D138" s="169">
        <v>175</v>
      </c>
      <c r="E138" s="169">
        <f t="shared" si="9"/>
        <v>175</v>
      </c>
      <c r="F138" s="169">
        <f t="shared" si="8"/>
        <v>175</v>
      </c>
      <c r="G138" s="189"/>
      <c r="H138" s="196"/>
    </row>
    <row r="139" spans="1:8" ht="110.25">
      <c r="A139" s="161"/>
      <c r="B139" s="93" t="s">
        <v>119</v>
      </c>
      <c r="C139" s="93"/>
      <c r="D139" s="169">
        <v>270</v>
      </c>
      <c r="E139" s="169">
        <f t="shared" si="9"/>
        <v>270</v>
      </c>
      <c r="F139" s="169">
        <f t="shared" si="8"/>
        <v>270</v>
      </c>
      <c r="G139" s="189"/>
      <c r="H139" s="196"/>
    </row>
    <row r="140" spans="1:8" s="51" customFormat="1" ht="47.25">
      <c r="A140" s="131" t="s">
        <v>2</v>
      </c>
      <c r="B140" s="162" t="s">
        <v>417</v>
      </c>
      <c r="C140" s="162"/>
      <c r="D140" s="163">
        <v>100</v>
      </c>
      <c r="E140" s="163">
        <f t="shared" si="9"/>
        <v>100</v>
      </c>
      <c r="F140" s="163">
        <v>100</v>
      </c>
      <c r="G140" s="188"/>
      <c r="H140" s="196"/>
    </row>
    <row r="141" spans="1:8" s="51" customFormat="1" ht="141.75">
      <c r="A141" s="131" t="s">
        <v>2</v>
      </c>
      <c r="B141" s="162" t="s">
        <v>191</v>
      </c>
      <c r="C141" s="162"/>
      <c r="D141" s="168">
        <f>SUM(D142:D153)</f>
        <v>119.99999999999999</v>
      </c>
      <c r="E141" s="168">
        <f t="shared" si="9"/>
        <v>119.99999999999999</v>
      </c>
      <c r="F141" s="168">
        <f>SUM(F142:F153)</f>
        <v>119.99999999999999</v>
      </c>
      <c r="G141" s="188"/>
      <c r="H141" s="196"/>
    </row>
    <row r="142" spans="1:8">
      <c r="A142" s="161"/>
      <c r="B142" s="76" t="s">
        <v>339</v>
      </c>
      <c r="C142" s="76"/>
      <c r="D142" s="169">
        <f>28-1.66</f>
        <v>26.34</v>
      </c>
      <c r="E142" s="169">
        <f t="shared" si="9"/>
        <v>26.34</v>
      </c>
      <c r="F142" s="169">
        <f t="shared" ref="F142:F205" si="10">D142</f>
        <v>26.34</v>
      </c>
      <c r="G142" s="189"/>
      <c r="H142" s="196"/>
    </row>
    <row r="143" spans="1:8">
      <c r="A143" s="161"/>
      <c r="B143" s="76" t="s">
        <v>340</v>
      </c>
      <c r="C143" s="76"/>
      <c r="D143" s="169">
        <v>8</v>
      </c>
      <c r="E143" s="169">
        <f t="shared" si="9"/>
        <v>8</v>
      </c>
      <c r="F143" s="169">
        <f t="shared" si="10"/>
        <v>8</v>
      </c>
      <c r="G143" s="189"/>
      <c r="H143" s="196"/>
    </row>
    <row r="144" spans="1:8">
      <c r="A144" s="161"/>
      <c r="B144" s="76" t="s">
        <v>341</v>
      </c>
      <c r="C144" s="76"/>
      <c r="D144" s="169">
        <v>4</v>
      </c>
      <c r="E144" s="169">
        <f t="shared" si="9"/>
        <v>4</v>
      </c>
      <c r="F144" s="169">
        <f t="shared" si="10"/>
        <v>4</v>
      </c>
      <c r="G144" s="110"/>
      <c r="H144" s="108"/>
    </row>
    <row r="145" spans="1:8">
      <c r="A145" s="161"/>
      <c r="B145" s="76" t="s">
        <v>342</v>
      </c>
      <c r="C145" s="76"/>
      <c r="D145" s="169">
        <v>3</v>
      </c>
      <c r="E145" s="169">
        <f t="shared" si="9"/>
        <v>3</v>
      </c>
      <c r="F145" s="169">
        <f t="shared" si="10"/>
        <v>3</v>
      </c>
      <c r="G145" s="110"/>
      <c r="H145" s="108"/>
    </row>
    <row r="146" spans="1:8">
      <c r="A146" s="161"/>
      <c r="B146" s="76" t="s">
        <v>343</v>
      </c>
      <c r="C146" s="76"/>
      <c r="D146" s="169">
        <v>28.8</v>
      </c>
      <c r="E146" s="169">
        <f t="shared" si="9"/>
        <v>28.8</v>
      </c>
      <c r="F146" s="169">
        <f t="shared" si="10"/>
        <v>28.8</v>
      </c>
      <c r="G146" s="110"/>
      <c r="H146" s="108"/>
    </row>
    <row r="147" spans="1:8">
      <c r="A147" s="161"/>
      <c r="B147" s="76" t="s">
        <v>344</v>
      </c>
      <c r="C147" s="76"/>
      <c r="D147" s="169">
        <v>5.6</v>
      </c>
      <c r="E147" s="169">
        <f t="shared" si="9"/>
        <v>5.6</v>
      </c>
      <c r="F147" s="169">
        <f t="shared" si="10"/>
        <v>5.6</v>
      </c>
      <c r="G147" s="110"/>
      <c r="H147" s="108"/>
    </row>
    <row r="148" spans="1:8" ht="31.5">
      <c r="A148" s="161"/>
      <c r="B148" s="76" t="s">
        <v>345</v>
      </c>
      <c r="C148" s="76"/>
      <c r="D148" s="169">
        <v>4</v>
      </c>
      <c r="E148" s="169">
        <f t="shared" si="9"/>
        <v>4</v>
      </c>
      <c r="F148" s="169">
        <f t="shared" si="10"/>
        <v>4</v>
      </c>
      <c r="G148" s="110"/>
      <c r="H148" s="108"/>
    </row>
    <row r="149" spans="1:8">
      <c r="A149" s="161"/>
      <c r="B149" s="76" t="s">
        <v>346</v>
      </c>
      <c r="C149" s="76"/>
      <c r="D149" s="169">
        <v>10.799999999999999</v>
      </c>
      <c r="E149" s="169">
        <f t="shared" si="9"/>
        <v>10.799999999999999</v>
      </c>
      <c r="F149" s="169">
        <f t="shared" si="10"/>
        <v>10.799999999999999</v>
      </c>
      <c r="G149" s="110"/>
      <c r="H149" s="108"/>
    </row>
    <row r="150" spans="1:8">
      <c r="A150" s="161"/>
      <c r="B150" s="76" t="s">
        <v>347</v>
      </c>
      <c r="C150" s="76"/>
      <c r="D150" s="169">
        <v>12.8</v>
      </c>
      <c r="E150" s="169">
        <f t="shared" si="9"/>
        <v>12.8</v>
      </c>
      <c r="F150" s="169">
        <f t="shared" si="10"/>
        <v>12.8</v>
      </c>
      <c r="G150" s="110"/>
      <c r="H150" s="108"/>
    </row>
    <row r="151" spans="1:8">
      <c r="A151" s="161"/>
      <c r="B151" s="76" t="s">
        <v>348</v>
      </c>
      <c r="C151" s="76"/>
      <c r="D151" s="169">
        <v>4.8000000000000007</v>
      </c>
      <c r="E151" s="169">
        <f t="shared" si="9"/>
        <v>4.8000000000000007</v>
      </c>
      <c r="F151" s="169">
        <f t="shared" si="10"/>
        <v>4.8000000000000007</v>
      </c>
      <c r="G151" s="110"/>
      <c r="H151" s="108"/>
    </row>
    <row r="152" spans="1:8">
      <c r="A152" s="161"/>
      <c r="B152" s="76" t="s">
        <v>349</v>
      </c>
      <c r="C152" s="76"/>
      <c r="D152" s="169">
        <v>0.8</v>
      </c>
      <c r="E152" s="169">
        <f t="shared" si="9"/>
        <v>0.8</v>
      </c>
      <c r="F152" s="169">
        <f t="shared" si="10"/>
        <v>0.8</v>
      </c>
      <c r="G152" s="110"/>
      <c r="H152" s="108"/>
    </row>
    <row r="153" spans="1:8">
      <c r="A153" s="161"/>
      <c r="B153" s="82" t="s">
        <v>350</v>
      </c>
      <c r="C153" s="82"/>
      <c r="D153" s="169">
        <v>11.059999999999999</v>
      </c>
      <c r="E153" s="169">
        <f t="shared" si="9"/>
        <v>11.059999999999999</v>
      </c>
      <c r="F153" s="169">
        <f t="shared" si="10"/>
        <v>11.059999999999999</v>
      </c>
      <c r="G153" s="110"/>
      <c r="H153" s="108"/>
    </row>
    <row r="154" spans="1:8" ht="63">
      <c r="A154" s="131" t="s">
        <v>2</v>
      </c>
      <c r="B154" s="162" t="s">
        <v>138</v>
      </c>
      <c r="C154" s="162"/>
      <c r="D154" s="168">
        <f>D155+D173</f>
        <v>300</v>
      </c>
      <c r="E154" s="168">
        <f t="shared" si="9"/>
        <v>300</v>
      </c>
      <c r="F154" s="168">
        <f>F155+F173</f>
        <v>300</v>
      </c>
      <c r="G154" s="110"/>
      <c r="H154" s="108"/>
    </row>
    <row r="155" spans="1:8" ht="78.75">
      <c r="A155" s="117" t="s">
        <v>176</v>
      </c>
      <c r="B155" s="78" t="s">
        <v>68</v>
      </c>
      <c r="C155" s="78"/>
      <c r="D155" s="166">
        <f>SUM(D156:D172)</f>
        <v>45.8</v>
      </c>
      <c r="E155" s="166">
        <f t="shared" si="9"/>
        <v>45.8</v>
      </c>
      <c r="F155" s="166">
        <f>SUM(F156:F172)</f>
        <v>45.8</v>
      </c>
      <c r="G155" s="110"/>
      <c r="H155" s="108"/>
    </row>
    <row r="156" spans="1:8">
      <c r="A156" s="96"/>
      <c r="B156" s="85" t="s">
        <v>69</v>
      </c>
      <c r="C156" s="85"/>
      <c r="D156" s="169">
        <v>2</v>
      </c>
      <c r="E156" s="169">
        <f t="shared" si="9"/>
        <v>2</v>
      </c>
      <c r="F156" s="169">
        <f t="shared" si="10"/>
        <v>2</v>
      </c>
      <c r="G156" s="110"/>
      <c r="H156" s="108"/>
    </row>
    <row r="157" spans="1:8">
      <c r="A157" s="96"/>
      <c r="B157" s="85" t="s">
        <v>20</v>
      </c>
      <c r="C157" s="85"/>
      <c r="D157" s="169">
        <v>7</v>
      </c>
      <c r="E157" s="169">
        <f t="shared" si="9"/>
        <v>7</v>
      </c>
      <c r="F157" s="169">
        <f t="shared" si="10"/>
        <v>7</v>
      </c>
      <c r="G157" s="110"/>
      <c r="H157" s="108"/>
    </row>
    <row r="158" spans="1:8">
      <c r="A158" s="96"/>
      <c r="B158" s="85" t="s">
        <v>70</v>
      </c>
      <c r="C158" s="85"/>
      <c r="D158" s="169">
        <v>1</v>
      </c>
      <c r="E158" s="169">
        <f t="shared" si="9"/>
        <v>1</v>
      </c>
      <c r="F158" s="169">
        <f t="shared" si="10"/>
        <v>1</v>
      </c>
      <c r="G158" s="110"/>
      <c r="H158" s="108"/>
    </row>
    <row r="159" spans="1:8">
      <c r="A159" s="96"/>
      <c r="B159" s="85" t="s">
        <v>71</v>
      </c>
      <c r="C159" s="85"/>
      <c r="D159" s="169">
        <v>1.5</v>
      </c>
      <c r="E159" s="169">
        <f t="shared" si="9"/>
        <v>1.5</v>
      </c>
      <c r="F159" s="169">
        <f t="shared" si="10"/>
        <v>1.5</v>
      </c>
      <c r="G159" s="110"/>
      <c r="H159" s="108"/>
    </row>
    <row r="160" spans="1:8">
      <c r="A160" s="96"/>
      <c r="B160" s="85" t="s">
        <v>139</v>
      </c>
      <c r="C160" s="85"/>
      <c r="D160" s="169">
        <v>1.4</v>
      </c>
      <c r="E160" s="169">
        <f t="shared" si="9"/>
        <v>1.4</v>
      </c>
      <c r="F160" s="169">
        <f t="shared" si="10"/>
        <v>1.4</v>
      </c>
      <c r="G160" s="110"/>
      <c r="H160" s="108"/>
    </row>
    <row r="161" spans="1:8">
      <c r="A161" s="96"/>
      <c r="B161" s="85" t="s">
        <v>72</v>
      </c>
      <c r="C161" s="85"/>
      <c r="D161" s="169">
        <v>5.6</v>
      </c>
      <c r="E161" s="169">
        <f t="shared" si="9"/>
        <v>5.6</v>
      </c>
      <c r="F161" s="169">
        <f t="shared" si="10"/>
        <v>5.6</v>
      </c>
      <c r="G161" s="110"/>
      <c r="H161" s="108"/>
    </row>
    <row r="162" spans="1:8">
      <c r="A162" s="96"/>
      <c r="B162" s="85" t="s">
        <v>73</v>
      </c>
      <c r="C162" s="85"/>
      <c r="D162" s="169">
        <v>2</v>
      </c>
      <c r="E162" s="169">
        <f t="shared" si="9"/>
        <v>2</v>
      </c>
      <c r="F162" s="169">
        <f t="shared" si="10"/>
        <v>2</v>
      </c>
      <c r="G162" s="110"/>
      <c r="H162" s="108"/>
    </row>
    <row r="163" spans="1:8">
      <c r="A163" s="96"/>
      <c r="B163" s="85" t="s">
        <v>74</v>
      </c>
      <c r="C163" s="85"/>
      <c r="D163" s="169">
        <v>5</v>
      </c>
      <c r="E163" s="169">
        <f t="shared" si="9"/>
        <v>5</v>
      </c>
      <c r="F163" s="169">
        <f t="shared" si="10"/>
        <v>5</v>
      </c>
      <c r="G163" s="110"/>
      <c r="H163" s="108"/>
    </row>
    <row r="164" spans="1:8">
      <c r="A164" s="96"/>
      <c r="B164" s="85" t="s">
        <v>75</v>
      </c>
      <c r="C164" s="85"/>
      <c r="D164" s="169">
        <v>1.2000000000000002</v>
      </c>
      <c r="E164" s="169">
        <f t="shared" si="9"/>
        <v>1.2000000000000002</v>
      </c>
      <c r="F164" s="169">
        <f t="shared" si="10"/>
        <v>1.2000000000000002</v>
      </c>
      <c r="G164" s="110"/>
      <c r="H164" s="108"/>
    </row>
    <row r="165" spans="1:8">
      <c r="A165" s="96"/>
      <c r="B165" s="85" t="s">
        <v>76</v>
      </c>
      <c r="C165" s="85"/>
      <c r="D165" s="169">
        <v>1.7999999999999998</v>
      </c>
      <c r="E165" s="169">
        <f t="shared" si="9"/>
        <v>1.7999999999999998</v>
      </c>
      <c r="F165" s="169">
        <f t="shared" si="10"/>
        <v>1.7999999999999998</v>
      </c>
      <c r="G165" s="110"/>
      <c r="H165" s="108"/>
    </row>
    <row r="166" spans="1:8">
      <c r="A166" s="96"/>
      <c r="B166" s="85" t="s">
        <v>77</v>
      </c>
      <c r="C166" s="85"/>
      <c r="D166" s="169">
        <v>6.4</v>
      </c>
      <c r="E166" s="169">
        <f t="shared" si="9"/>
        <v>6.4</v>
      </c>
      <c r="F166" s="169">
        <f t="shared" si="10"/>
        <v>6.4</v>
      </c>
      <c r="G166" s="110"/>
      <c r="H166" s="108"/>
    </row>
    <row r="167" spans="1:8" ht="31.5">
      <c r="A167" s="96"/>
      <c r="B167" s="81" t="s">
        <v>78</v>
      </c>
      <c r="C167" s="81"/>
      <c r="D167" s="169">
        <v>0.5</v>
      </c>
      <c r="E167" s="169">
        <f t="shared" si="9"/>
        <v>0.5</v>
      </c>
      <c r="F167" s="169">
        <f t="shared" si="10"/>
        <v>0.5</v>
      </c>
      <c r="G167" s="110"/>
      <c r="H167" s="108"/>
    </row>
    <row r="168" spans="1:8">
      <c r="A168" s="96"/>
      <c r="B168" s="85" t="s">
        <v>79</v>
      </c>
      <c r="C168" s="85"/>
      <c r="D168" s="169">
        <v>4</v>
      </c>
      <c r="E168" s="169">
        <f t="shared" si="9"/>
        <v>4</v>
      </c>
      <c r="F168" s="169">
        <f t="shared" si="10"/>
        <v>4</v>
      </c>
      <c r="G168" s="110"/>
      <c r="H168" s="108"/>
    </row>
    <row r="169" spans="1:8">
      <c r="A169" s="96"/>
      <c r="B169" s="85" t="s">
        <v>80</v>
      </c>
      <c r="C169" s="85"/>
      <c r="D169" s="169">
        <v>0</v>
      </c>
      <c r="E169" s="169">
        <f t="shared" si="9"/>
        <v>0</v>
      </c>
      <c r="F169" s="169">
        <f t="shared" si="10"/>
        <v>0</v>
      </c>
      <c r="G169" s="110"/>
      <c r="H169" s="108"/>
    </row>
    <row r="170" spans="1:8">
      <c r="A170" s="96"/>
      <c r="B170" s="85" t="s">
        <v>81</v>
      </c>
      <c r="C170" s="85"/>
      <c r="D170" s="169">
        <v>0.4</v>
      </c>
      <c r="E170" s="169">
        <f t="shared" ref="E170:E233" si="11">F170+G170</f>
        <v>0.4</v>
      </c>
      <c r="F170" s="169">
        <f t="shared" si="10"/>
        <v>0.4</v>
      </c>
      <c r="G170" s="110"/>
      <c r="H170" s="108"/>
    </row>
    <row r="171" spans="1:8">
      <c r="A171" s="96"/>
      <c r="B171" s="81" t="s">
        <v>82</v>
      </c>
      <c r="C171" s="81"/>
      <c r="D171" s="169">
        <v>2</v>
      </c>
      <c r="E171" s="169">
        <f t="shared" si="11"/>
        <v>2</v>
      </c>
      <c r="F171" s="169">
        <f t="shared" si="10"/>
        <v>2</v>
      </c>
      <c r="G171" s="110"/>
      <c r="H171" s="108"/>
    </row>
    <row r="172" spans="1:8">
      <c r="A172" s="96"/>
      <c r="B172" s="81" t="s">
        <v>351</v>
      </c>
      <c r="C172" s="81"/>
      <c r="D172" s="169">
        <v>4</v>
      </c>
      <c r="E172" s="169">
        <f t="shared" si="11"/>
        <v>4</v>
      </c>
      <c r="F172" s="169">
        <f t="shared" si="10"/>
        <v>4</v>
      </c>
      <c r="G172" s="110"/>
      <c r="H172" s="108"/>
    </row>
    <row r="173" spans="1:8" ht="47.25">
      <c r="A173" s="117" t="s">
        <v>176</v>
      </c>
      <c r="B173" s="78" t="s">
        <v>140</v>
      </c>
      <c r="C173" s="78"/>
      <c r="D173" s="166">
        <f>D174*4</f>
        <v>254.20000000000002</v>
      </c>
      <c r="E173" s="166">
        <f t="shared" si="11"/>
        <v>254.20000000000002</v>
      </c>
      <c r="F173" s="166">
        <f>F174*4</f>
        <v>254.20000000000002</v>
      </c>
      <c r="G173" s="110"/>
      <c r="H173" s="108"/>
    </row>
    <row r="174" spans="1:8">
      <c r="A174" s="96"/>
      <c r="B174" s="97" t="s">
        <v>83</v>
      </c>
      <c r="C174" s="97"/>
      <c r="D174" s="169">
        <f>SUM(D175:D191)</f>
        <v>63.550000000000004</v>
      </c>
      <c r="E174" s="169">
        <f t="shared" si="11"/>
        <v>63.550000000000004</v>
      </c>
      <c r="F174" s="169">
        <f>SUM(F175:F191)</f>
        <v>63.550000000000004</v>
      </c>
      <c r="G174" s="110"/>
      <c r="H174" s="108"/>
    </row>
    <row r="175" spans="1:8">
      <c r="A175" s="96"/>
      <c r="B175" s="85" t="s">
        <v>69</v>
      </c>
      <c r="C175" s="85"/>
      <c r="D175" s="169">
        <v>2</v>
      </c>
      <c r="E175" s="169">
        <f t="shared" si="11"/>
        <v>2</v>
      </c>
      <c r="F175" s="169">
        <f t="shared" si="10"/>
        <v>2</v>
      </c>
      <c r="G175" s="110"/>
      <c r="H175" s="108"/>
    </row>
    <row r="176" spans="1:8">
      <c r="A176" s="96"/>
      <c r="B176" s="85" t="s">
        <v>20</v>
      </c>
      <c r="C176" s="85"/>
      <c r="D176" s="169">
        <v>7</v>
      </c>
      <c r="E176" s="169">
        <f t="shared" si="11"/>
        <v>7</v>
      </c>
      <c r="F176" s="169">
        <f t="shared" si="10"/>
        <v>7</v>
      </c>
      <c r="G176" s="110"/>
      <c r="H176" s="108"/>
    </row>
    <row r="177" spans="1:8">
      <c r="A177" s="96"/>
      <c r="B177" s="85" t="s">
        <v>70</v>
      </c>
      <c r="C177" s="85"/>
      <c r="D177" s="169">
        <v>1</v>
      </c>
      <c r="E177" s="169">
        <f t="shared" si="11"/>
        <v>1</v>
      </c>
      <c r="F177" s="169">
        <f t="shared" si="10"/>
        <v>1</v>
      </c>
      <c r="G177" s="110"/>
      <c r="H177" s="108"/>
    </row>
    <row r="178" spans="1:8">
      <c r="A178" s="96"/>
      <c r="B178" s="85" t="s">
        <v>71</v>
      </c>
      <c r="C178" s="85"/>
      <c r="D178" s="169">
        <v>1.5</v>
      </c>
      <c r="E178" s="169">
        <f t="shared" si="11"/>
        <v>1.5</v>
      </c>
      <c r="F178" s="169">
        <f t="shared" si="10"/>
        <v>1.5</v>
      </c>
      <c r="G178" s="110"/>
      <c r="H178" s="108"/>
    </row>
    <row r="179" spans="1:8">
      <c r="A179" s="98"/>
      <c r="B179" s="85" t="s">
        <v>139</v>
      </c>
      <c r="C179" s="85"/>
      <c r="D179" s="169">
        <v>1.4</v>
      </c>
      <c r="E179" s="169">
        <f t="shared" si="11"/>
        <v>1.4</v>
      </c>
      <c r="F179" s="169">
        <f t="shared" si="10"/>
        <v>1.4</v>
      </c>
      <c r="G179" s="110"/>
      <c r="H179" s="108"/>
    </row>
    <row r="180" spans="1:8">
      <c r="A180" s="96"/>
      <c r="B180" s="85" t="s">
        <v>72</v>
      </c>
      <c r="C180" s="85"/>
      <c r="D180" s="169">
        <v>5.6</v>
      </c>
      <c r="E180" s="169">
        <f t="shared" si="11"/>
        <v>5.6</v>
      </c>
      <c r="F180" s="169">
        <f t="shared" si="10"/>
        <v>5.6</v>
      </c>
      <c r="G180" s="110"/>
      <c r="H180" s="108"/>
    </row>
    <row r="181" spans="1:8">
      <c r="A181" s="96"/>
      <c r="B181" s="85" t="s">
        <v>74</v>
      </c>
      <c r="C181" s="85"/>
      <c r="D181" s="169">
        <v>6</v>
      </c>
      <c r="E181" s="169">
        <f t="shared" si="11"/>
        <v>6</v>
      </c>
      <c r="F181" s="169">
        <f t="shared" si="10"/>
        <v>6</v>
      </c>
      <c r="G181" s="110"/>
      <c r="H181" s="108"/>
    </row>
    <row r="182" spans="1:8">
      <c r="A182" s="96"/>
      <c r="B182" s="85" t="s">
        <v>84</v>
      </c>
      <c r="C182" s="85"/>
      <c r="D182" s="169">
        <v>0.60000000000000009</v>
      </c>
      <c r="E182" s="169">
        <f t="shared" si="11"/>
        <v>0.60000000000000009</v>
      </c>
      <c r="F182" s="169">
        <f t="shared" si="10"/>
        <v>0.60000000000000009</v>
      </c>
      <c r="G182" s="110"/>
      <c r="H182" s="108"/>
    </row>
    <row r="183" spans="1:8">
      <c r="A183" s="96"/>
      <c r="B183" s="85" t="s">
        <v>85</v>
      </c>
      <c r="C183" s="85"/>
      <c r="D183" s="169">
        <v>1.7999999999999998</v>
      </c>
      <c r="E183" s="169">
        <f t="shared" si="11"/>
        <v>1.7999999999999998</v>
      </c>
      <c r="F183" s="169">
        <f t="shared" si="10"/>
        <v>1.7999999999999998</v>
      </c>
      <c r="G183" s="110"/>
      <c r="H183" s="108"/>
    </row>
    <row r="184" spans="1:8">
      <c r="A184" s="96"/>
      <c r="B184" s="85" t="s">
        <v>141</v>
      </c>
      <c r="C184" s="85"/>
      <c r="D184" s="169">
        <v>9.76</v>
      </c>
      <c r="E184" s="169">
        <f t="shared" si="11"/>
        <v>9.76</v>
      </c>
      <c r="F184" s="169">
        <f t="shared" si="10"/>
        <v>9.76</v>
      </c>
      <c r="G184" s="110"/>
      <c r="H184" s="108"/>
    </row>
    <row r="185" spans="1:8" ht="31.5">
      <c r="A185" s="96"/>
      <c r="B185" s="81" t="s">
        <v>86</v>
      </c>
      <c r="C185" s="81"/>
      <c r="D185" s="169">
        <v>0.5</v>
      </c>
      <c r="E185" s="169">
        <f t="shared" si="11"/>
        <v>0.5</v>
      </c>
      <c r="F185" s="169">
        <f t="shared" si="10"/>
        <v>0.5</v>
      </c>
      <c r="G185" s="110"/>
      <c r="H185" s="108"/>
    </row>
    <row r="186" spans="1:8">
      <c r="A186" s="96"/>
      <c r="B186" s="85" t="s">
        <v>79</v>
      </c>
      <c r="C186" s="85"/>
      <c r="D186" s="169">
        <v>6.1000000000000005</v>
      </c>
      <c r="E186" s="169">
        <f t="shared" si="11"/>
        <v>6.1000000000000005</v>
      </c>
      <c r="F186" s="169">
        <f t="shared" si="10"/>
        <v>6.1000000000000005</v>
      </c>
      <c r="G186" s="110"/>
      <c r="H186" s="108"/>
    </row>
    <row r="187" spans="1:8">
      <c r="A187" s="96"/>
      <c r="B187" s="81" t="s">
        <v>82</v>
      </c>
      <c r="C187" s="81"/>
      <c r="D187" s="169">
        <v>2</v>
      </c>
      <c r="E187" s="169">
        <f t="shared" si="11"/>
        <v>2</v>
      </c>
      <c r="F187" s="169">
        <f t="shared" si="10"/>
        <v>2</v>
      </c>
      <c r="G187" s="110"/>
      <c r="H187" s="108"/>
    </row>
    <row r="188" spans="1:8">
      <c r="A188" s="98"/>
      <c r="B188" s="85" t="s">
        <v>80</v>
      </c>
      <c r="C188" s="85"/>
      <c r="D188" s="169">
        <v>0</v>
      </c>
      <c r="E188" s="169">
        <f t="shared" si="11"/>
        <v>0</v>
      </c>
      <c r="F188" s="169">
        <f t="shared" si="10"/>
        <v>0</v>
      </c>
      <c r="G188" s="110"/>
      <c r="H188" s="108"/>
    </row>
    <row r="189" spans="1:8">
      <c r="A189" s="96"/>
      <c r="B189" s="85" t="s">
        <v>81</v>
      </c>
      <c r="C189" s="85"/>
      <c r="D189" s="169">
        <v>0.4</v>
      </c>
      <c r="E189" s="169">
        <f t="shared" si="11"/>
        <v>0.4</v>
      </c>
      <c r="F189" s="169">
        <f t="shared" si="10"/>
        <v>0.4</v>
      </c>
      <c r="G189" s="110"/>
      <c r="H189" s="108"/>
    </row>
    <row r="190" spans="1:8">
      <c r="A190" s="96"/>
      <c r="B190" s="81" t="s">
        <v>142</v>
      </c>
      <c r="C190" s="81"/>
      <c r="D190" s="169">
        <v>12.200000000000001</v>
      </c>
      <c r="E190" s="169">
        <f t="shared" si="11"/>
        <v>12.200000000000001</v>
      </c>
      <c r="F190" s="169">
        <f t="shared" si="10"/>
        <v>12.200000000000001</v>
      </c>
      <c r="G190" s="110"/>
      <c r="H190" s="108"/>
    </row>
    <row r="191" spans="1:8">
      <c r="A191" s="96"/>
      <c r="B191" s="81" t="s">
        <v>67</v>
      </c>
      <c r="C191" s="81"/>
      <c r="D191" s="169">
        <f>5.906-0.216</f>
        <v>5.6899999999999995</v>
      </c>
      <c r="E191" s="169">
        <f t="shared" si="11"/>
        <v>5.6899999999999995</v>
      </c>
      <c r="F191" s="169">
        <f t="shared" si="10"/>
        <v>5.6899999999999995</v>
      </c>
      <c r="G191" s="110"/>
      <c r="H191" s="108"/>
    </row>
    <row r="192" spans="1:8">
      <c r="A192" s="161" t="s">
        <v>2</v>
      </c>
      <c r="B192" s="162" t="s">
        <v>122</v>
      </c>
      <c r="C192" s="162"/>
      <c r="D192" s="163">
        <f>SUM(D193:D195)</f>
        <v>48</v>
      </c>
      <c r="E192" s="163">
        <f t="shared" si="11"/>
        <v>48</v>
      </c>
      <c r="F192" s="163">
        <f>SUM(F193:F195)</f>
        <v>48</v>
      </c>
      <c r="G192" s="110"/>
      <c r="H192" s="108"/>
    </row>
    <row r="193" spans="1:8" ht="47.25">
      <c r="A193" s="161"/>
      <c r="B193" s="93" t="s">
        <v>133</v>
      </c>
      <c r="C193" s="93"/>
      <c r="D193" s="169">
        <v>16</v>
      </c>
      <c r="E193" s="169">
        <f t="shared" si="11"/>
        <v>16</v>
      </c>
      <c r="F193" s="169">
        <f t="shared" si="10"/>
        <v>16</v>
      </c>
      <c r="G193" s="110"/>
      <c r="H193" s="108"/>
    </row>
    <row r="194" spans="1:8">
      <c r="A194" s="161"/>
      <c r="B194" s="93" t="s">
        <v>134</v>
      </c>
      <c r="C194" s="93"/>
      <c r="D194" s="169">
        <v>16</v>
      </c>
      <c r="E194" s="169">
        <f t="shared" si="11"/>
        <v>16</v>
      </c>
      <c r="F194" s="169">
        <f t="shared" si="10"/>
        <v>16</v>
      </c>
      <c r="G194" s="110"/>
      <c r="H194" s="108"/>
    </row>
    <row r="195" spans="1:8">
      <c r="A195" s="161"/>
      <c r="B195" s="93" t="s">
        <v>135</v>
      </c>
      <c r="C195" s="93"/>
      <c r="D195" s="169">
        <v>16</v>
      </c>
      <c r="E195" s="169">
        <f t="shared" si="11"/>
        <v>16</v>
      </c>
      <c r="F195" s="169">
        <f t="shared" si="10"/>
        <v>16</v>
      </c>
      <c r="G195" s="110"/>
      <c r="H195" s="108"/>
    </row>
    <row r="196" spans="1:8" ht="47.25">
      <c r="A196" s="131" t="s">
        <v>2</v>
      </c>
      <c r="B196" s="162" t="s">
        <v>418</v>
      </c>
      <c r="C196" s="162"/>
      <c r="D196" s="163">
        <f>D197+D207+D209</f>
        <v>50</v>
      </c>
      <c r="E196" s="163">
        <f t="shared" si="11"/>
        <v>39.569999999999993</v>
      </c>
      <c r="F196" s="163">
        <f>F197+F207+F209</f>
        <v>39.569999999999993</v>
      </c>
      <c r="G196" s="163">
        <f>G197+G207+G209</f>
        <v>0</v>
      </c>
      <c r="H196" s="163">
        <f>H197+H207+H209</f>
        <v>10.43</v>
      </c>
    </row>
    <row r="197" spans="1:8">
      <c r="A197" s="118" t="s">
        <v>176</v>
      </c>
      <c r="B197" s="92" t="s">
        <v>123</v>
      </c>
      <c r="C197" s="92"/>
      <c r="D197" s="198">
        <f>SUM(D198:D206)</f>
        <v>17.22</v>
      </c>
      <c r="E197" s="198">
        <f t="shared" si="11"/>
        <v>17.22</v>
      </c>
      <c r="F197" s="198">
        <f>SUM(F198:F206)</f>
        <v>17.22</v>
      </c>
      <c r="G197" s="110"/>
      <c r="H197" s="108"/>
    </row>
    <row r="198" spans="1:8">
      <c r="A198" s="99"/>
      <c r="B198" s="93" t="s">
        <v>20</v>
      </c>
      <c r="C198" s="93"/>
      <c r="D198" s="169">
        <v>4.5</v>
      </c>
      <c r="E198" s="169">
        <f t="shared" si="11"/>
        <v>4.5</v>
      </c>
      <c r="F198" s="169">
        <f t="shared" si="10"/>
        <v>4.5</v>
      </c>
      <c r="G198" s="110"/>
      <c r="H198" s="108"/>
    </row>
    <row r="199" spans="1:8">
      <c r="A199" s="99"/>
      <c r="B199" s="93" t="s">
        <v>95</v>
      </c>
      <c r="C199" s="93"/>
      <c r="D199" s="169">
        <v>0.7</v>
      </c>
      <c r="E199" s="169">
        <f t="shared" si="11"/>
        <v>0.7</v>
      </c>
      <c r="F199" s="169">
        <f t="shared" si="10"/>
        <v>0.7</v>
      </c>
      <c r="G199" s="110"/>
      <c r="H199" s="108"/>
    </row>
    <row r="200" spans="1:8">
      <c r="A200" s="99"/>
      <c r="B200" s="93" t="s">
        <v>124</v>
      </c>
      <c r="C200" s="93"/>
      <c r="D200" s="169">
        <v>1.4</v>
      </c>
      <c r="E200" s="169">
        <f t="shared" si="11"/>
        <v>1.4</v>
      </c>
      <c r="F200" s="169">
        <f t="shared" si="10"/>
        <v>1.4</v>
      </c>
      <c r="G200" s="110"/>
      <c r="H200" s="108"/>
    </row>
    <row r="201" spans="1:8">
      <c r="A201" s="99"/>
      <c r="B201" s="93" t="s">
        <v>125</v>
      </c>
      <c r="C201" s="93"/>
      <c r="D201" s="169">
        <v>0.5</v>
      </c>
      <c r="E201" s="169">
        <f t="shared" si="11"/>
        <v>0.5</v>
      </c>
      <c r="F201" s="169">
        <f t="shared" si="10"/>
        <v>0.5</v>
      </c>
      <c r="G201" s="110"/>
      <c r="H201" s="108"/>
    </row>
    <row r="202" spans="1:8">
      <c r="A202" s="99"/>
      <c r="B202" s="93" t="s">
        <v>126</v>
      </c>
      <c r="C202" s="93"/>
      <c r="D202" s="169">
        <v>0.72</v>
      </c>
      <c r="E202" s="169">
        <f t="shared" si="11"/>
        <v>0.72</v>
      </c>
      <c r="F202" s="169">
        <f t="shared" si="10"/>
        <v>0.72</v>
      </c>
      <c r="G202" s="110"/>
      <c r="H202" s="108"/>
    </row>
    <row r="203" spans="1:8">
      <c r="A203" s="99"/>
      <c r="B203" s="93" t="s">
        <v>127</v>
      </c>
      <c r="C203" s="93"/>
      <c r="D203" s="169">
        <v>2.4</v>
      </c>
      <c r="E203" s="169">
        <f t="shared" si="11"/>
        <v>2.4</v>
      </c>
      <c r="F203" s="169">
        <f t="shared" si="10"/>
        <v>2.4</v>
      </c>
      <c r="G203" s="110"/>
      <c r="H203" s="108"/>
    </row>
    <row r="204" spans="1:8">
      <c r="A204" s="99"/>
      <c r="B204" s="93" t="s">
        <v>128</v>
      </c>
      <c r="C204" s="93"/>
      <c r="D204" s="169">
        <v>4</v>
      </c>
      <c r="E204" s="169">
        <f t="shared" si="11"/>
        <v>4</v>
      </c>
      <c r="F204" s="169">
        <f t="shared" si="10"/>
        <v>4</v>
      </c>
      <c r="G204" s="110"/>
      <c r="H204" s="108"/>
    </row>
    <row r="205" spans="1:8">
      <c r="A205" s="99"/>
      <c r="B205" s="93" t="s">
        <v>66</v>
      </c>
      <c r="C205" s="93"/>
      <c r="D205" s="169">
        <v>2</v>
      </c>
      <c r="E205" s="169">
        <f t="shared" si="11"/>
        <v>2</v>
      </c>
      <c r="F205" s="169">
        <f t="shared" si="10"/>
        <v>2</v>
      </c>
      <c r="G205" s="110"/>
      <c r="H205" s="108"/>
    </row>
    <row r="206" spans="1:8">
      <c r="A206" s="99"/>
      <c r="B206" s="93" t="s">
        <v>23</v>
      </c>
      <c r="C206" s="93"/>
      <c r="D206" s="169">
        <v>1</v>
      </c>
      <c r="E206" s="169">
        <f t="shared" si="11"/>
        <v>1</v>
      </c>
      <c r="F206" s="169">
        <f t="shared" ref="F206" si="12">D206</f>
        <v>1</v>
      </c>
      <c r="G206" s="110"/>
      <c r="H206" s="108"/>
    </row>
    <row r="207" spans="1:8">
      <c r="A207" s="118" t="s">
        <v>176</v>
      </c>
      <c r="B207" s="92" t="s">
        <v>129</v>
      </c>
      <c r="C207" s="92"/>
      <c r="D207" s="166" t="str">
        <f>D208</f>
        <v>10,43</v>
      </c>
      <c r="E207" s="166">
        <f t="shared" si="11"/>
        <v>0</v>
      </c>
      <c r="F207" s="110"/>
      <c r="G207" s="166"/>
      <c r="H207" s="166" t="str">
        <f>D207</f>
        <v>10,43</v>
      </c>
    </row>
    <row r="208" spans="1:8" ht="47.25">
      <c r="A208" s="99"/>
      <c r="B208" s="93" t="s">
        <v>130</v>
      </c>
      <c r="C208" s="93"/>
      <c r="D208" s="169" t="s">
        <v>131</v>
      </c>
      <c r="E208" s="169">
        <f t="shared" si="11"/>
        <v>0</v>
      </c>
      <c r="F208" s="110"/>
      <c r="G208" s="169"/>
      <c r="H208" s="169" t="str">
        <f>D208</f>
        <v>10,43</v>
      </c>
    </row>
    <row r="209" spans="1:8">
      <c r="A209" s="99"/>
      <c r="B209" s="92" t="s">
        <v>356</v>
      </c>
      <c r="C209" s="92"/>
      <c r="D209" s="166">
        <v>22.349999999999998</v>
      </c>
      <c r="E209" s="166">
        <f t="shared" si="11"/>
        <v>22.349999999999998</v>
      </c>
      <c r="F209" s="166">
        <f>D209</f>
        <v>22.349999999999998</v>
      </c>
      <c r="G209" s="110"/>
      <c r="H209" s="108"/>
    </row>
    <row r="210" spans="1:8" ht="78.75">
      <c r="A210" s="99"/>
      <c r="B210" s="93" t="s">
        <v>132</v>
      </c>
      <c r="C210" s="93"/>
      <c r="D210" s="169">
        <v>22.349999999999998</v>
      </c>
      <c r="E210" s="169">
        <f t="shared" si="11"/>
        <v>22.349999999999998</v>
      </c>
      <c r="F210" s="169">
        <f>D210</f>
        <v>22.349999999999998</v>
      </c>
      <c r="G210" s="110"/>
      <c r="H210" s="108"/>
    </row>
    <row r="211" spans="1:8">
      <c r="A211" s="161" t="s">
        <v>2</v>
      </c>
      <c r="B211" s="162" t="s">
        <v>419</v>
      </c>
      <c r="C211" s="162"/>
      <c r="D211" s="168">
        <f>SUM(D212:D214)</f>
        <v>480.00384615384604</v>
      </c>
      <c r="E211" s="168">
        <f t="shared" si="11"/>
        <v>480.00384615384604</v>
      </c>
      <c r="F211" s="168">
        <f>SUM(F212:F214)</f>
        <v>480.00384615384604</v>
      </c>
      <c r="G211" s="110"/>
      <c r="H211" s="108"/>
    </row>
    <row r="212" spans="1:8" ht="47.25">
      <c r="A212" s="161"/>
      <c r="B212" s="171" t="s">
        <v>357</v>
      </c>
      <c r="C212" s="171"/>
      <c r="D212" s="172">
        <v>175</v>
      </c>
      <c r="E212" s="172">
        <f t="shared" si="11"/>
        <v>175</v>
      </c>
      <c r="F212" s="172">
        <f>D212</f>
        <v>175</v>
      </c>
      <c r="G212" s="110"/>
      <c r="H212" s="108"/>
    </row>
    <row r="213" spans="1:8" ht="31.5">
      <c r="A213" s="161"/>
      <c r="B213" s="171" t="s">
        <v>358</v>
      </c>
      <c r="C213" s="171"/>
      <c r="D213" s="172">
        <f>298.903846153846+0.3</f>
        <v>299.20384615384603</v>
      </c>
      <c r="E213" s="172">
        <f t="shared" si="11"/>
        <v>299.20384615384603</v>
      </c>
      <c r="F213" s="172">
        <f t="shared" ref="F213:F228" si="13">D213</f>
        <v>299.20384615384603</v>
      </c>
      <c r="G213" s="110"/>
      <c r="H213" s="108"/>
    </row>
    <row r="214" spans="1:8">
      <c r="A214" s="161"/>
      <c r="B214" s="171" t="s">
        <v>359</v>
      </c>
      <c r="C214" s="171"/>
      <c r="D214" s="172">
        <v>5.8</v>
      </c>
      <c r="E214" s="172">
        <f t="shared" si="11"/>
        <v>5.8</v>
      </c>
      <c r="F214" s="172">
        <f t="shared" si="13"/>
        <v>5.8</v>
      </c>
      <c r="G214" s="110"/>
      <c r="H214" s="108"/>
    </row>
    <row r="215" spans="1:8" ht="31.5">
      <c r="A215" s="161" t="s">
        <v>2</v>
      </c>
      <c r="B215" s="162" t="s">
        <v>173</v>
      </c>
      <c r="C215" s="162"/>
      <c r="D215" s="163">
        <v>16</v>
      </c>
      <c r="E215" s="163">
        <f t="shared" si="11"/>
        <v>16</v>
      </c>
      <c r="F215" s="163">
        <v>16</v>
      </c>
      <c r="G215" s="110"/>
      <c r="H215" s="108"/>
    </row>
    <row r="216" spans="1:8" ht="141.75">
      <c r="A216" s="161"/>
      <c r="B216" s="173" t="s">
        <v>360</v>
      </c>
      <c r="C216" s="173"/>
      <c r="D216" s="169">
        <v>16</v>
      </c>
      <c r="E216" s="169">
        <f t="shared" si="11"/>
        <v>16</v>
      </c>
      <c r="F216" s="169">
        <f t="shared" si="13"/>
        <v>16</v>
      </c>
      <c r="G216" s="110"/>
      <c r="H216" s="108"/>
    </row>
    <row r="217" spans="1:8" ht="31.5">
      <c r="A217" s="131" t="s">
        <v>2</v>
      </c>
      <c r="B217" s="162" t="s">
        <v>146</v>
      </c>
      <c r="C217" s="162"/>
      <c r="D217" s="163">
        <v>20</v>
      </c>
      <c r="E217" s="163">
        <f t="shared" si="11"/>
        <v>20</v>
      </c>
      <c r="F217" s="163">
        <v>20</v>
      </c>
      <c r="G217" s="110"/>
      <c r="H217" s="108"/>
    </row>
    <row r="218" spans="1:8" ht="47.25">
      <c r="A218" s="131" t="s">
        <v>2</v>
      </c>
      <c r="B218" s="162" t="s">
        <v>420</v>
      </c>
      <c r="C218" s="162"/>
      <c r="D218" s="163">
        <v>200</v>
      </c>
      <c r="E218" s="163">
        <f t="shared" si="11"/>
        <v>200</v>
      </c>
      <c r="F218" s="163">
        <v>200</v>
      </c>
      <c r="G218" s="110"/>
      <c r="H218" s="108"/>
    </row>
    <row r="219" spans="1:8" ht="47.25">
      <c r="A219" s="131" t="s">
        <v>2</v>
      </c>
      <c r="B219" s="162" t="s">
        <v>190</v>
      </c>
      <c r="C219" s="162"/>
      <c r="D219" s="163">
        <v>211</v>
      </c>
      <c r="E219" s="163">
        <f t="shared" si="11"/>
        <v>211</v>
      </c>
      <c r="F219" s="163">
        <v>211</v>
      </c>
      <c r="G219" s="110"/>
      <c r="H219" s="108"/>
    </row>
    <row r="220" spans="1:8" ht="31.5">
      <c r="A220" s="131" t="s">
        <v>2</v>
      </c>
      <c r="B220" s="162" t="s">
        <v>421</v>
      </c>
      <c r="C220" s="162"/>
      <c r="D220" s="163">
        <f>SUM(D221:D228)</f>
        <v>2400</v>
      </c>
      <c r="E220" s="163">
        <f t="shared" si="11"/>
        <v>2400</v>
      </c>
      <c r="F220" s="163">
        <f>SUM(F221:F228)</f>
        <v>2400</v>
      </c>
      <c r="G220" s="110"/>
      <c r="H220" s="108"/>
    </row>
    <row r="221" spans="1:8">
      <c r="A221" s="161"/>
      <c r="B221" s="76" t="s">
        <v>361</v>
      </c>
      <c r="C221" s="76"/>
      <c r="D221" s="169">
        <v>300</v>
      </c>
      <c r="E221" s="169">
        <f t="shared" si="11"/>
        <v>300</v>
      </c>
      <c r="F221" s="169">
        <f t="shared" si="13"/>
        <v>300</v>
      </c>
      <c r="G221" s="110"/>
      <c r="H221" s="108"/>
    </row>
    <row r="222" spans="1:8">
      <c r="A222" s="161"/>
      <c r="B222" s="76" t="s">
        <v>362</v>
      </c>
      <c r="C222" s="76"/>
      <c r="D222" s="169">
        <v>300</v>
      </c>
      <c r="E222" s="169">
        <f t="shared" si="11"/>
        <v>300</v>
      </c>
      <c r="F222" s="169">
        <f t="shared" si="13"/>
        <v>300</v>
      </c>
      <c r="G222" s="110"/>
      <c r="H222" s="108"/>
    </row>
    <row r="223" spans="1:8">
      <c r="A223" s="161"/>
      <c r="B223" s="76" t="s">
        <v>363</v>
      </c>
      <c r="C223" s="76"/>
      <c r="D223" s="169">
        <v>300</v>
      </c>
      <c r="E223" s="169">
        <f t="shared" si="11"/>
        <v>300</v>
      </c>
      <c r="F223" s="169">
        <f t="shared" si="13"/>
        <v>300</v>
      </c>
      <c r="G223" s="110"/>
      <c r="H223" s="108"/>
    </row>
    <row r="224" spans="1:8">
      <c r="A224" s="161"/>
      <c r="B224" s="76" t="s">
        <v>364</v>
      </c>
      <c r="C224" s="76"/>
      <c r="D224" s="169">
        <v>300</v>
      </c>
      <c r="E224" s="169">
        <f t="shared" si="11"/>
        <v>300</v>
      </c>
      <c r="F224" s="169">
        <f t="shared" si="13"/>
        <v>300</v>
      </c>
      <c r="G224" s="110"/>
      <c r="H224" s="108"/>
    </row>
    <row r="225" spans="1:8">
      <c r="A225" s="161"/>
      <c r="B225" s="76" t="s">
        <v>365</v>
      </c>
      <c r="C225" s="76"/>
      <c r="D225" s="169">
        <v>300</v>
      </c>
      <c r="E225" s="169">
        <f t="shared" si="11"/>
        <v>300</v>
      </c>
      <c r="F225" s="169">
        <f t="shared" si="13"/>
        <v>300</v>
      </c>
      <c r="G225" s="110"/>
      <c r="H225" s="108"/>
    </row>
    <row r="226" spans="1:8">
      <c r="A226" s="161"/>
      <c r="B226" s="76" t="s">
        <v>366</v>
      </c>
      <c r="C226" s="76"/>
      <c r="D226" s="169">
        <v>300</v>
      </c>
      <c r="E226" s="169">
        <f t="shared" si="11"/>
        <v>300</v>
      </c>
      <c r="F226" s="169">
        <f t="shared" si="13"/>
        <v>300</v>
      </c>
      <c r="G226" s="110"/>
      <c r="H226" s="108"/>
    </row>
    <row r="227" spans="1:8">
      <c r="A227" s="161"/>
      <c r="B227" s="76" t="s">
        <v>367</v>
      </c>
      <c r="C227" s="76"/>
      <c r="D227" s="169">
        <v>300</v>
      </c>
      <c r="E227" s="169">
        <f t="shared" si="11"/>
        <v>300</v>
      </c>
      <c r="F227" s="169">
        <f t="shared" si="13"/>
        <v>300</v>
      </c>
      <c r="G227" s="110"/>
      <c r="H227" s="108"/>
    </row>
    <row r="228" spans="1:8">
      <c r="A228" s="161"/>
      <c r="B228" s="76" t="s">
        <v>368</v>
      </c>
      <c r="C228" s="76"/>
      <c r="D228" s="169">
        <v>300</v>
      </c>
      <c r="E228" s="169">
        <f t="shared" si="11"/>
        <v>300</v>
      </c>
      <c r="F228" s="169">
        <f t="shared" si="13"/>
        <v>300</v>
      </c>
      <c r="G228" s="110"/>
      <c r="H228" s="108"/>
    </row>
    <row r="229" spans="1:8" ht="31.5">
      <c r="A229" s="131" t="s">
        <v>2</v>
      </c>
      <c r="B229" s="162" t="s">
        <v>422</v>
      </c>
      <c r="C229" s="162"/>
      <c r="D229" s="163">
        <v>420</v>
      </c>
      <c r="E229" s="163">
        <f t="shared" si="11"/>
        <v>420</v>
      </c>
      <c r="F229" s="110"/>
      <c r="G229" s="163">
        <v>420</v>
      </c>
      <c r="H229" s="108"/>
    </row>
    <row r="230" spans="1:8" ht="31.5">
      <c r="A230" s="131" t="s">
        <v>2</v>
      </c>
      <c r="B230" s="162" t="s">
        <v>423</v>
      </c>
      <c r="C230" s="162"/>
      <c r="D230" s="163">
        <f>SUM(D231:D238)</f>
        <v>8832</v>
      </c>
      <c r="E230" s="163">
        <f t="shared" si="11"/>
        <v>8832</v>
      </c>
      <c r="F230" s="166"/>
      <c r="G230" s="163">
        <f>SUM(G231:G238)</f>
        <v>8832</v>
      </c>
      <c r="H230" s="108"/>
    </row>
    <row r="231" spans="1:8">
      <c r="A231" s="161"/>
      <c r="B231" s="7" t="s">
        <v>198</v>
      </c>
      <c r="C231" s="7"/>
      <c r="D231" s="166">
        <v>2658</v>
      </c>
      <c r="E231" s="166">
        <f t="shared" si="11"/>
        <v>2658</v>
      </c>
      <c r="F231" s="110"/>
      <c r="G231" s="110">
        <f>D231</f>
        <v>2658</v>
      </c>
      <c r="H231" s="108"/>
    </row>
    <row r="232" spans="1:8">
      <c r="A232" s="161"/>
      <c r="B232" s="7" t="s">
        <v>199</v>
      </c>
      <c r="C232" s="7"/>
      <c r="D232" s="166">
        <v>1816</v>
      </c>
      <c r="E232" s="166">
        <f t="shared" si="11"/>
        <v>1816</v>
      </c>
      <c r="F232" s="110"/>
      <c r="G232" s="110">
        <f t="shared" ref="G232:G238" si="14">D232</f>
        <v>1816</v>
      </c>
      <c r="H232" s="108"/>
    </row>
    <row r="233" spans="1:8" ht="31.5">
      <c r="A233" s="161"/>
      <c r="B233" s="7" t="s">
        <v>200</v>
      </c>
      <c r="C233" s="7"/>
      <c r="D233" s="166">
        <v>743</v>
      </c>
      <c r="E233" s="166">
        <f t="shared" si="11"/>
        <v>743</v>
      </c>
      <c r="F233" s="110"/>
      <c r="G233" s="110">
        <f t="shared" si="14"/>
        <v>743</v>
      </c>
      <c r="H233" s="108"/>
    </row>
    <row r="234" spans="1:8" ht="31.5">
      <c r="A234" s="161"/>
      <c r="B234" s="7" t="s">
        <v>201</v>
      </c>
      <c r="C234" s="7"/>
      <c r="D234" s="166">
        <v>10</v>
      </c>
      <c r="E234" s="166">
        <f t="shared" ref="E234:E297" si="15">F234+G234</f>
        <v>10</v>
      </c>
      <c r="F234" s="110"/>
      <c r="G234" s="110">
        <f t="shared" si="14"/>
        <v>10</v>
      </c>
      <c r="H234" s="108"/>
    </row>
    <row r="235" spans="1:8">
      <c r="A235" s="161"/>
      <c r="B235" s="7" t="s">
        <v>202</v>
      </c>
      <c r="C235" s="7"/>
      <c r="D235" s="166">
        <v>285</v>
      </c>
      <c r="E235" s="166">
        <f t="shared" si="15"/>
        <v>285</v>
      </c>
      <c r="F235" s="110"/>
      <c r="G235" s="110">
        <f t="shared" si="14"/>
        <v>285</v>
      </c>
      <c r="H235" s="108"/>
    </row>
    <row r="236" spans="1:8" ht="63">
      <c r="A236" s="161"/>
      <c r="B236" s="7" t="s">
        <v>203</v>
      </c>
      <c r="C236" s="7"/>
      <c r="D236" s="166">
        <v>23</v>
      </c>
      <c r="E236" s="166">
        <f t="shared" si="15"/>
        <v>23</v>
      </c>
      <c r="F236" s="110"/>
      <c r="G236" s="110">
        <f t="shared" si="14"/>
        <v>23</v>
      </c>
      <c r="H236" s="108"/>
    </row>
    <row r="237" spans="1:8" ht="31.5">
      <c r="A237" s="161"/>
      <c r="B237" s="7" t="s">
        <v>251</v>
      </c>
      <c r="C237" s="7"/>
      <c r="D237" s="166">
        <v>3117</v>
      </c>
      <c r="E237" s="166">
        <f t="shared" si="15"/>
        <v>3117</v>
      </c>
      <c r="F237" s="199"/>
      <c r="G237" s="110">
        <f t="shared" si="14"/>
        <v>3117</v>
      </c>
      <c r="H237" s="108"/>
    </row>
    <row r="238" spans="1:8">
      <c r="A238" s="161"/>
      <c r="B238" s="175" t="s">
        <v>253</v>
      </c>
      <c r="C238" s="175"/>
      <c r="D238" s="166">
        <v>180</v>
      </c>
      <c r="E238" s="166">
        <f t="shared" si="15"/>
        <v>180</v>
      </c>
      <c r="F238" s="110"/>
      <c r="G238" s="110">
        <f t="shared" si="14"/>
        <v>180</v>
      </c>
      <c r="H238" s="108"/>
    </row>
    <row r="239" spans="1:8" ht="47.25">
      <c r="A239" s="131" t="s">
        <v>2</v>
      </c>
      <c r="B239" s="176" t="s">
        <v>424</v>
      </c>
      <c r="C239" s="176"/>
      <c r="D239" s="163">
        <f>D240+D244</f>
        <v>109.99799999999999</v>
      </c>
      <c r="E239" s="163">
        <f t="shared" si="15"/>
        <v>80</v>
      </c>
      <c r="F239" s="163">
        <f t="shared" ref="F239:H239" si="16">F240+F244</f>
        <v>80</v>
      </c>
      <c r="G239" s="163">
        <f t="shared" si="16"/>
        <v>0</v>
      </c>
      <c r="H239" s="163">
        <f t="shared" si="16"/>
        <v>29.997999999999998</v>
      </c>
    </row>
    <row r="240" spans="1:8" ht="47.25">
      <c r="A240" s="161"/>
      <c r="B240" s="77" t="s">
        <v>369</v>
      </c>
      <c r="C240" s="77"/>
      <c r="D240" s="166">
        <f>SUM(D241:D243)</f>
        <v>29.997999999999998</v>
      </c>
      <c r="E240" s="166">
        <f t="shared" si="15"/>
        <v>0</v>
      </c>
      <c r="F240" s="110"/>
      <c r="G240" s="110"/>
      <c r="H240" s="110">
        <f>D240</f>
        <v>29.997999999999998</v>
      </c>
    </row>
    <row r="241" spans="1:8" ht="31.5">
      <c r="A241" s="161"/>
      <c r="B241" s="81" t="s">
        <v>167</v>
      </c>
      <c r="C241" s="81"/>
      <c r="D241" s="169">
        <v>10.727999999999998</v>
      </c>
      <c r="E241" s="169">
        <f t="shared" si="15"/>
        <v>0</v>
      </c>
      <c r="F241" s="110"/>
      <c r="G241" s="169"/>
      <c r="H241" s="169">
        <f>D241</f>
        <v>10.727999999999998</v>
      </c>
    </row>
    <row r="242" spans="1:8" ht="31.5">
      <c r="A242" s="161"/>
      <c r="B242" s="81" t="s">
        <v>168</v>
      </c>
      <c r="C242" s="81"/>
      <c r="D242" s="169">
        <v>10.43</v>
      </c>
      <c r="E242" s="169">
        <f t="shared" si="15"/>
        <v>0</v>
      </c>
      <c r="F242" s="110"/>
      <c r="G242" s="169"/>
      <c r="H242" s="169">
        <f t="shared" ref="H242:H243" si="17">D242</f>
        <v>10.43</v>
      </c>
    </row>
    <row r="243" spans="1:8" ht="31.5">
      <c r="A243" s="161"/>
      <c r="B243" s="82" t="s">
        <v>169</v>
      </c>
      <c r="C243" s="82"/>
      <c r="D243" s="169">
        <v>8.84</v>
      </c>
      <c r="E243" s="169">
        <f t="shared" si="15"/>
        <v>0</v>
      </c>
      <c r="F243" s="110"/>
      <c r="G243" s="169"/>
      <c r="H243" s="169">
        <f t="shared" si="17"/>
        <v>8.84</v>
      </c>
    </row>
    <row r="244" spans="1:8" ht="31.5">
      <c r="A244" s="161"/>
      <c r="B244" s="77" t="s">
        <v>370</v>
      </c>
      <c r="C244" s="77"/>
      <c r="D244" s="166">
        <f>D245</f>
        <v>80</v>
      </c>
      <c r="E244" s="166">
        <f t="shared" si="15"/>
        <v>80</v>
      </c>
      <c r="F244" s="110">
        <f>D244</f>
        <v>80</v>
      </c>
      <c r="G244" s="110"/>
      <c r="H244" s="108"/>
    </row>
    <row r="245" spans="1:8" ht="94.5">
      <c r="A245" s="161"/>
      <c r="B245" s="4" t="s">
        <v>371</v>
      </c>
      <c r="C245" s="4"/>
      <c r="D245" s="169">
        <v>80</v>
      </c>
      <c r="E245" s="169">
        <f t="shared" si="15"/>
        <v>80</v>
      </c>
      <c r="F245" s="169">
        <f>D245</f>
        <v>80</v>
      </c>
      <c r="G245" s="110"/>
      <c r="H245" s="108"/>
    </row>
    <row r="246" spans="1:8" ht="47.25">
      <c r="A246" s="131" t="s">
        <v>2</v>
      </c>
      <c r="B246" s="176" t="s">
        <v>204</v>
      </c>
      <c r="C246" s="176"/>
      <c r="D246" s="163">
        <f>D247+D251</f>
        <v>109.99799999999999</v>
      </c>
      <c r="E246" s="163">
        <f t="shared" si="15"/>
        <v>80</v>
      </c>
      <c r="F246" s="163">
        <f t="shared" ref="F246:H246" si="18">F247+F251</f>
        <v>80</v>
      </c>
      <c r="G246" s="163">
        <f t="shared" si="18"/>
        <v>0</v>
      </c>
      <c r="H246" s="163">
        <f t="shared" si="18"/>
        <v>29.997999999999998</v>
      </c>
    </row>
    <row r="247" spans="1:8" ht="47.25">
      <c r="A247" s="161"/>
      <c r="B247" s="77" t="s">
        <v>369</v>
      </c>
      <c r="C247" s="77"/>
      <c r="D247" s="166">
        <f>SUM(D248:D250)</f>
        <v>29.997999999999998</v>
      </c>
      <c r="E247" s="166">
        <f t="shared" si="15"/>
        <v>0</v>
      </c>
      <c r="F247" s="110"/>
      <c r="G247" s="166"/>
      <c r="H247" s="110">
        <f>D247</f>
        <v>29.997999999999998</v>
      </c>
    </row>
    <row r="248" spans="1:8" ht="31.5">
      <c r="A248" s="161"/>
      <c r="B248" s="81" t="s">
        <v>167</v>
      </c>
      <c r="C248" s="81"/>
      <c r="D248" s="169">
        <v>10.727999999999998</v>
      </c>
      <c r="E248" s="169">
        <f t="shared" si="15"/>
        <v>0</v>
      </c>
      <c r="F248" s="110"/>
      <c r="G248" s="169"/>
      <c r="H248" s="169">
        <f>D248</f>
        <v>10.727999999999998</v>
      </c>
    </row>
    <row r="249" spans="1:8" ht="31.5">
      <c r="A249" s="161"/>
      <c r="B249" s="81" t="s">
        <v>168</v>
      </c>
      <c r="C249" s="81"/>
      <c r="D249" s="169">
        <v>10.43</v>
      </c>
      <c r="E249" s="169">
        <f t="shared" si="15"/>
        <v>0</v>
      </c>
      <c r="F249" s="110"/>
      <c r="G249" s="169"/>
      <c r="H249" s="169">
        <f t="shared" ref="H249:H250" si="19">D249</f>
        <v>10.43</v>
      </c>
    </row>
    <row r="250" spans="1:8" ht="31.5">
      <c r="A250" s="161"/>
      <c r="B250" s="82" t="s">
        <v>169</v>
      </c>
      <c r="C250" s="82"/>
      <c r="D250" s="169">
        <v>8.84</v>
      </c>
      <c r="E250" s="169">
        <f t="shared" si="15"/>
        <v>0</v>
      </c>
      <c r="F250" s="110"/>
      <c r="G250" s="169"/>
      <c r="H250" s="169">
        <f t="shared" si="19"/>
        <v>8.84</v>
      </c>
    </row>
    <row r="251" spans="1:8" ht="31.5">
      <c r="A251" s="161"/>
      <c r="B251" s="77" t="s">
        <v>372</v>
      </c>
      <c r="C251" s="77"/>
      <c r="D251" s="166">
        <f>D252</f>
        <v>80</v>
      </c>
      <c r="E251" s="166">
        <f t="shared" si="15"/>
        <v>80</v>
      </c>
      <c r="F251" s="110">
        <f>D251</f>
        <v>80</v>
      </c>
      <c r="G251" s="110"/>
      <c r="H251" s="108"/>
    </row>
    <row r="252" spans="1:8" ht="94.5">
      <c r="A252" s="161"/>
      <c r="B252" s="4" t="s">
        <v>371</v>
      </c>
      <c r="C252" s="4"/>
      <c r="D252" s="169">
        <v>80</v>
      </c>
      <c r="E252" s="169">
        <f t="shared" si="15"/>
        <v>80</v>
      </c>
      <c r="F252" s="169">
        <f>D252</f>
        <v>80</v>
      </c>
      <c r="G252" s="110"/>
      <c r="H252" s="108"/>
    </row>
    <row r="253" spans="1:8">
      <c r="A253" s="131" t="s">
        <v>2</v>
      </c>
      <c r="B253" s="176" t="s">
        <v>96</v>
      </c>
      <c r="C253" s="176"/>
      <c r="D253" s="163">
        <f>D254+D258</f>
        <v>109.99799999999999</v>
      </c>
      <c r="E253" s="163">
        <f t="shared" si="15"/>
        <v>80</v>
      </c>
      <c r="F253" s="163">
        <f t="shared" ref="F253:H253" si="20">F254+F258</f>
        <v>80</v>
      </c>
      <c r="G253" s="163">
        <f t="shared" si="20"/>
        <v>0</v>
      </c>
      <c r="H253" s="163">
        <f t="shared" si="20"/>
        <v>29.997999999999998</v>
      </c>
    </row>
    <row r="254" spans="1:8" ht="47.25">
      <c r="A254" s="161"/>
      <c r="B254" s="77" t="s">
        <v>369</v>
      </c>
      <c r="C254" s="77"/>
      <c r="D254" s="166">
        <f>SUM(D255:D257)</f>
        <v>29.997999999999998</v>
      </c>
      <c r="E254" s="166">
        <f t="shared" si="15"/>
        <v>0</v>
      </c>
      <c r="F254" s="110"/>
      <c r="G254" s="110"/>
      <c r="H254" s="110">
        <f>D254</f>
        <v>29.997999999999998</v>
      </c>
    </row>
    <row r="255" spans="1:8" ht="31.5">
      <c r="A255" s="161"/>
      <c r="B255" s="81" t="s">
        <v>167</v>
      </c>
      <c r="C255" s="81"/>
      <c r="D255" s="169">
        <v>10.727999999999998</v>
      </c>
      <c r="E255" s="169">
        <f t="shared" si="15"/>
        <v>0</v>
      </c>
      <c r="F255" s="110"/>
      <c r="G255" s="169"/>
      <c r="H255" s="169">
        <f>D255</f>
        <v>10.727999999999998</v>
      </c>
    </row>
    <row r="256" spans="1:8" ht="31.5">
      <c r="A256" s="161"/>
      <c r="B256" s="81" t="s">
        <v>168</v>
      </c>
      <c r="C256" s="81"/>
      <c r="D256" s="169">
        <v>10.43</v>
      </c>
      <c r="E256" s="169">
        <f t="shared" si="15"/>
        <v>0</v>
      </c>
      <c r="F256" s="110"/>
      <c r="G256" s="169"/>
      <c r="H256" s="169">
        <f t="shared" ref="H256:H257" si="21">D256</f>
        <v>10.43</v>
      </c>
    </row>
    <row r="257" spans="1:8" ht="31.5">
      <c r="A257" s="161"/>
      <c r="B257" s="82" t="s">
        <v>169</v>
      </c>
      <c r="C257" s="82"/>
      <c r="D257" s="169">
        <v>8.84</v>
      </c>
      <c r="E257" s="169">
        <f t="shared" si="15"/>
        <v>0</v>
      </c>
      <c r="F257" s="110"/>
      <c r="G257" s="169"/>
      <c r="H257" s="169">
        <f t="shared" si="21"/>
        <v>8.84</v>
      </c>
    </row>
    <row r="258" spans="1:8" ht="63">
      <c r="A258" s="161"/>
      <c r="B258" s="83" t="s">
        <v>373</v>
      </c>
      <c r="C258" s="83"/>
      <c r="D258" s="166">
        <v>80</v>
      </c>
      <c r="E258" s="166">
        <f t="shared" si="15"/>
        <v>80</v>
      </c>
      <c r="F258" s="166">
        <f>D258</f>
        <v>80</v>
      </c>
      <c r="G258" s="110"/>
      <c r="H258" s="108"/>
    </row>
    <row r="259" spans="1:8" ht="88.15" customHeight="1">
      <c r="A259" s="131" t="s">
        <v>2</v>
      </c>
      <c r="B259" s="176" t="s">
        <v>425</v>
      </c>
      <c r="C259" s="176"/>
      <c r="D259" s="168">
        <f>D260+D279</f>
        <v>180.00200000000001</v>
      </c>
      <c r="E259" s="168">
        <f t="shared" si="15"/>
        <v>180.00200000000001</v>
      </c>
      <c r="F259" s="168">
        <f t="shared" ref="F259:G259" si="22">F260+F279</f>
        <v>180.00200000000001</v>
      </c>
      <c r="G259" s="168">
        <f t="shared" si="22"/>
        <v>0</v>
      </c>
      <c r="H259" s="108"/>
    </row>
    <row r="260" spans="1:8" ht="63">
      <c r="A260" s="161"/>
      <c r="B260" s="78" t="s">
        <v>374</v>
      </c>
      <c r="C260" s="78"/>
      <c r="D260" s="177">
        <f>SUM(D261:D278)</f>
        <v>58.22</v>
      </c>
      <c r="E260" s="177">
        <f t="shared" si="15"/>
        <v>58.22</v>
      </c>
      <c r="F260" s="177">
        <f>SUM(F261:F278)</f>
        <v>58.22</v>
      </c>
      <c r="G260" s="110"/>
      <c r="H260" s="108"/>
    </row>
    <row r="261" spans="1:8">
      <c r="A261" s="161"/>
      <c r="B261" s="81" t="s">
        <v>65</v>
      </c>
      <c r="C261" s="81"/>
      <c r="D261" s="169">
        <v>7</v>
      </c>
      <c r="E261" s="169">
        <f t="shared" si="15"/>
        <v>7</v>
      </c>
      <c r="F261" s="169">
        <f t="shared" ref="F261:F297" si="23">D261</f>
        <v>7</v>
      </c>
      <c r="G261" s="110"/>
      <c r="H261" s="108"/>
    </row>
    <row r="262" spans="1:8">
      <c r="A262" s="161"/>
      <c r="B262" s="81" t="s">
        <v>27</v>
      </c>
      <c r="C262" s="81"/>
      <c r="D262" s="169">
        <v>2</v>
      </c>
      <c r="E262" s="169">
        <f t="shared" si="15"/>
        <v>2</v>
      </c>
      <c r="F262" s="169">
        <f t="shared" si="23"/>
        <v>2</v>
      </c>
      <c r="G262" s="110"/>
      <c r="H262" s="108"/>
    </row>
    <row r="263" spans="1:8">
      <c r="A263" s="161"/>
      <c r="B263" s="81" t="s">
        <v>137</v>
      </c>
      <c r="C263" s="81"/>
      <c r="D263" s="169">
        <v>1</v>
      </c>
      <c r="E263" s="169">
        <f t="shared" si="15"/>
        <v>1</v>
      </c>
      <c r="F263" s="169">
        <f t="shared" si="23"/>
        <v>1</v>
      </c>
      <c r="G263" s="110"/>
      <c r="H263" s="108"/>
    </row>
    <row r="264" spans="1:8">
      <c r="A264" s="161"/>
      <c r="B264" s="81" t="s">
        <v>21</v>
      </c>
      <c r="C264" s="81"/>
      <c r="D264" s="169">
        <v>1.5</v>
      </c>
      <c r="E264" s="169">
        <f t="shared" si="15"/>
        <v>1.5</v>
      </c>
      <c r="F264" s="169">
        <f t="shared" si="23"/>
        <v>1.5</v>
      </c>
      <c r="G264" s="110"/>
      <c r="H264" s="108"/>
    </row>
    <row r="265" spans="1:8">
      <c r="A265" s="161"/>
      <c r="B265" s="81" t="s">
        <v>98</v>
      </c>
      <c r="C265" s="81"/>
      <c r="D265" s="169">
        <v>9.76</v>
      </c>
      <c r="E265" s="169">
        <f t="shared" si="15"/>
        <v>9.76</v>
      </c>
      <c r="F265" s="169">
        <f t="shared" si="23"/>
        <v>9.76</v>
      </c>
      <c r="G265" s="110"/>
      <c r="H265" s="108"/>
    </row>
    <row r="266" spans="1:8">
      <c r="A266" s="161"/>
      <c r="B266" s="81" t="s">
        <v>170</v>
      </c>
      <c r="C266" s="81"/>
      <c r="D266" s="169">
        <v>6.1000000000000005</v>
      </c>
      <c r="E266" s="169">
        <f t="shared" si="15"/>
        <v>6.1000000000000005</v>
      </c>
      <c r="F266" s="169">
        <f t="shared" si="23"/>
        <v>6.1000000000000005</v>
      </c>
      <c r="G266" s="110"/>
      <c r="H266" s="108"/>
    </row>
    <row r="267" spans="1:8">
      <c r="A267" s="161"/>
      <c r="B267" s="81" t="s">
        <v>94</v>
      </c>
      <c r="C267" s="81"/>
      <c r="D267" s="169">
        <v>3.6599999999999997</v>
      </c>
      <c r="E267" s="169">
        <f t="shared" si="15"/>
        <v>3.6599999999999997</v>
      </c>
      <c r="F267" s="169">
        <f t="shared" si="23"/>
        <v>3.6599999999999997</v>
      </c>
      <c r="G267" s="110"/>
      <c r="H267" s="108"/>
    </row>
    <row r="268" spans="1:8">
      <c r="A268" s="161"/>
      <c r="B268" s="81" t="s">
        <v>22</v>
      </c>
      <c r="C268" s="81"/>
      <c r="D268" s="169">
        <v>1</v>
      </c>
      <c r="E268" s="169">
        <f t="shared" si="15"/>
        <v>1</v>
      </c>
      <c r="F268" s="169">
        <f t="shared" si="23"/>
        <v>1</v>
      </c>
      <c r="G268" s="110"/>
      <c r="H268" s="108"/>
    </row>
    <row r="269" spans="1:8" ht="31.5">
      <c r="A269" s="161"/>
      <c r="B269" s="81" t="s">
        <v>74</v>
      </c>
      <c r="C269" s="81"/>
      <c r="D269" s="169">
        <v>6</v>
      </c>
      <c r="E269" s="169">
        <f t="shared" si="15"/>
        <v>6</v>
      </c>
      <c r="F269" s="169">
        <f t="shared" si="23"/>
        <v>6</v>
      </c>
      <c r="G269" s="110"/>
      <c r="H269" s="108"/>
    </row>
    <row r="270" spans="1:8" ht="31.5">
      <c r="A270" s="161"/>
      <c r="B270" s="81" t="s">
        <v>99</v>
      </c>
      <c r="C270" s="81"/>
      <c r="D270" s="169">
        <v>6</v>
      </c>
      <c r="E270" s="169">
        <f t="shared" si="15"/>
        <v>6</v>
      </c>
      <c r="F270" s="169">
        <f t="shared" si="23"/>
        <v>6</v>
      </c>
      <c r="G270" s="110"/>
      <c r="H270" s="108"/>
    </row>
    <row r="271" spans="1:8">
      <c r="A271" s="161"/>
      <c r="B271" s="81" t="s">
        <v>75</v>
      </c>
      <c r="C271" s="81"/>
      <c r="D271" s="169">
        <v>1.2000000000000002</v>
      </c>
      <c r="E271" s="169">
        <f t="shared" si="15"/>
        <v>1.2000000000000002</v>
      </c>
      <c r="F271" s="169">
        <f t="shared" si="23"/>
        <v>1.2000000000000002</v>
      </c>
      <c r="G271" s="110"/>
      <c r="H271" s="108"/>
    </row>
    <row r="272" spans="1:8">
      <c r="A272" s="161"/>
      <c r="B272" s="81" t="s">
        <v>76</v>
      </c>
      <c r="C272" s="81"/>
      <c r="D272" s="169">
        <v>3</v>
      </c>
      <c r="E272" s="169">
        <f t="shared" si="15"/>
        <v>3</v>
      </c>
      <c r="F272" s="169">
        <f t="shared" si="23"/>
        <v>3</v>
      </c>
      <c r="G272" s="110"/>
      <c r="H272" s="108"/>
    </row>
    <row r="273" spans="1:8" ht="31.5">
      <c r="A273" s="161"/>
      <c r="B273" s="81" t="s">
        <v>87</v>
      </c>
      <c r="C273" s="81"/>
      <c r="D273" s="169">
        <v>5.6</v>
      </c>
      <c r="E273" s="169">
        <f t="shared" si="15"/>
        <v>5.6</v>
      </c>
      <c r="F273" s="169">
        <f t="shared" si="23"/>
        <v>5.6</v>
      </c>
      <c r="G273" s="110"/>
      <c r="H273" s="108"/>
    </row>
    <row r="274" spans="1:8">
      <c r="A274" s="161"/>
      <c r="B274" s="81" t="s">
        <v>25</v>
      </c>
      <c r="C274" s="81"/>
      <c r="D274" s="169">
        <v>2</v>
      </c>
      <c r="E274" s="169">
        <f t="shared" si="15"/>
        <v>2</v>
      </c>
      <c r="F274" s="169">
        <f t="shared" si="23"/>
        <v>2</v>
      </c>
      <c r="G274" s="110"/>
      <c r="H274" s="108"/>
    </row>
    <row r="275" spans="1:8">
      <c r="A275" s="161"/>
      <c r="B275" s="81" t="s">
        <v>100</v>
      </c>
      <c r="C275" s="81"/>
      <c r="D275" s="169">
        <v>0</v>
      </c>
      <c r="E275" s="169">
        <f t="shared" si="15"/>
        <v>0</v>
      </c>
      <c r="F275" s="169">
        <f t="shared" si="23"/>
        <v>0</v>
      </c>
      <c r="G275" s="110"/>
      <c r="H275" s="108"/>
    </row>
    <row r="276" spans="1:8">
      <c r="A276" s="161"/>
      <c r="B276" s="81" t="s">
        <v>23</v>
      </c>
      <c r="C276" s="81"/>
      <c r="D276" s="169">
        <v>1</v>
      </c>
      <c r="E276" s="169">
        <f t="shared" si="15"/>
        <v>1</v>
      </c>
      <c r="F276" s="169">
        <f t="shared" si="23"/>
        <v>1</v>
      </c>
      <c r="G276" s="110"/>
      <c r="H276" s="108"/>
    </row>
    <row r="277" spans="1:8">
      <c r="A277" s="161"/>
      <c r="B277" s="81" t="s">
        <v>26</v>
      </c>
      <c r="C277" s="81"/>
      <c r="D277" s="169">
        <v>0.4</v>
      </c>
      <c r="E277" s="169">
        <f t="shared" si="15"/>
        <v>0.4</v>
      </c>
      <c r="F277" s="169">
        <f t="shared" si="23"/>
        <v>0.4</v>
      </c>
      <c r="G277" s="110"/>
      <c r="H277" s="108"/>
    </row>
    <row r="278" spans="1:8">
      <c r="A278" s="161"/>
      <c r="B278" s="81" t="s">
        <v>101</v>
      </c>
      <c r="C278" s="81"/>
      <c r="D278" s="169">
        <v>1</v>
      </c>
      <c r="E278" s="169">
        <f t="shared" si="15"/>
        <v>1</v>
      </c>
      <c r="F278" s="169">
        <f t="shared" si="23"/>
        <v>1</v>
      </c>
      <c r="G278" s="110"/>
      <c r="H278" s="108"/>
    </row>
    <row r="279" spans="1:8" ht="47.25">
      <c r="A279" s="161"/>
      <c r="B279" s="78" t="s">
        <v>375</v>
      </c>
      <c r="C279" s="78"/>
      <c r="D279" s="177">
        <f>D280*2</f>
        <v>121.78200000000001</v>
      </c>
      <c r="E279" s="177">
        <f t="shared" si="15"/>
        <v>121.78200000000001</v>
      </c>
      <c r="F279" s="177">
        <f>F280*2</f>
        <v>121.78200000000001</v>
      </c>
      <c r="G279" s="110"/>
      <c r="H279" s="108"/>
    </row>
    <row r="280" spans="1:8">
      <c r="A280" s="161"/>
      <c r="B280" s="81" t="s">
        <v>83</v>
      </c>
      <c r="C280" s="81"/>
      <c r="D280" s="169">
        <f>SUM(D281:D297)</f>
        <v>60.891000000000005</v>
      </c>
      <c r="E280" s="169">
        <f t="shared" si="15"/>
        <v>60.891000000000005</v>
      </c>
      <c r="F280" s="169">
        <f>SUM(F281:F297)</f>
        <v>60.891000000000005</v>
      </c>
      <c r="G280" s="110"/>
      <c r="H280" s="108"/>
    </row>
    <row r="281" spans="1:8">
      <c r="A281" s="161"/>
      <c r="B281" s="85" t="s">
        <v>171</v>
      </c>
      <c r="C281" s="85"/>
      <c r="D281" s="169">
        <v>2</v>
      </c>
      <c r="E281" s="169">
        <f t="shared" si="15"/>
        <v>2</v>
      </c>
      <c r="F281" s="169">
        <f t="shared" si="23"/>
        <v>2</v>
      </c>
      <c r="G281" s="110"/>
      <c r="H281" s="108"/>
    </row>
    <row r="282" spans="1:8">
      <c r="A282" s="161"/>
      <c r="B282" s="85" t="s">
        <v>20</v>
      </c>
      <c r="C282" s="85"/>
      <c r="D282" s="169">
        <v>7</v>
      </c>
      <c r="E282" s="169">
        <f t="shared" si="15"/>
        <v>7</v>
      </c>
      <c r="F282" s="169">
        <f t="shared" si="23"/>
        <v>7</v>
      </c>
      <c r="G282" s="110"/>
      <c r="H282" s="108"/>
    </row>
    <row r="283" spans="1:8">
      <c r="A283" s="161"/>
      <c r="B283" s="85" t="s">
        <v>70</v>
      </c>
      <c r="C283" s="85"/>
      <c r="D283" s="169">
        <v>1</v>
      </c>
      <c r="E283" s="169">
        <f t="shared" si="15"/>
        <v>1</v>
      </c>
      <c r="F283" s="169">
        <f t="shared" si="23"/>
        <v>1</v>
      </c>
      <c r="G283" s="110"/>
      <c r="H283" s="108"/>
    </row>
    <row r="284" spans="1:8">
      <c r="A284" s="161"/>
      <c r="B284" s="85" t="s">
        <v>71</v>
      </c>
      <c r="C284" s="85"/>
      <c r="D284" s="169">
        <v>1.5</v>
      </c>
      <c r="E284" s="169">
        <f t="shared" si="15"/>
        <v>1.5</v>
      </c>
      <c r="F284" s="169">
        <f t="shared" si="23"/>
        <v>1.5</v>
      </c>
      <c r="G284" s="110"/>
      <c r="H284" s="108"/>
    </row>
    <row r="285" spans="1:8">
      <c r="A285" s="161"/>
      <c r="B285" s="85" t="s">
        <v>139</v>
      </c>
      <c r="C285" s="85"/>
      <c r="D285" s="169">
        <v>1</v>
      </c>
      <c r="E285" s="169">
        <f t="shared" si="15"/>
        <v>1</v>
      </c>
      <c r="F285" s="169">
        <f t="shared" si="23"/>
        <v>1</v>
      </c>
      <c r="G285" s="110"/>
      <c r="H285" s="108"/>
    </row>
    <row r="286" spans="1:8">
      <c r="A286" s="161"/>
      <c r="B286" s="85" t="s">
        <v>72</v>
      </c>
      <c r="C286" s="85"/>
      <c r="D286" s="169">
        <v>5.6</v>
      </c>
      <c r="E286" s="169">
        <f t="shared" si="15"/>
        <v>5.6</v>
      </c>
      <c r="F286" s="169">
        <f t="shared" si="23"/>
        <v>5.6</v>
      </c>
      <c r="G286" s="110"/>
      <c r="H286" s="108"/>
    </row>
    <row r="287" spans="1:8">
      <c r="A287" s="161"/>
      <c r="B287" s="85" t="s">
        <v>74</v>
      </c>
      <c r="C287" s="85"/>
      <c r="D287" s="169">
        <v>6</v>
      </c>
      <c r="E287" s="169">
        <f t="shared" si="15"/>
        <v>6</v>
      </c>
      <c r="F287" s="169">
        <f t="shared" si="23"/>
        <v>6</v>
      </c>
      <c r="G287" s="110"/>
      <c r="H287" s="108"/>
    </row>
    <row r="288" spans="1:8">
      <c r="A288" s="161"/>
      <c r="B288" s="85" t="s">
        <v>84</v>
      </c>
      <c r="C288" s="85"/>
      <c r="D288" s="169">
        <v>0.60000000000000009</v>
      </c>
      <c r="E288" s="169">
        <f t="shared" si="15"/>
        <v>0.60000000000000009</v>
      </c>
      <c r="F288" s="169">
        <f t="shared" si="23"/>
        <v>0.60000000000000009</v>
      </c>
      <c r="G288" s="110"/>
      <c r="H288" s="108"/>
    </row>
    <row r="289" spans="1:8">
      <c r="A289" s="161"/>
      <c r="B289" s="85" t="s">
        <v>85</v>
      </c>
      <c r="C289" s="85"/>
      <c r="D289" s="169">
        <v>1.5</v>
      </c>
      <c r="E289" s="169">
        <f t="shared" si="15"/>
        <v>1.5</v>
      </c>
      <c r="F289" s="169">
        <f t="shared" si="23"/>
        <v>1.5</v>
      </c>
      <c r="G289" s="110"/>
      <c r="H289" s="108"/>
    </row>
    <row r="290" spans="1:8">
      <c r="A290" s="161"/>
      <c r="B290" s="85" t="s">
        <v>102</v>
      </c>
      <c r="C290" s="85"/>
      <c r="D290" s="169">
        <v>9.76</v>
      </c>
      <c r="E290" s="169">
        <f t="shared" si="15"/>
        <v>9.76</v>
      </c>
      <c r="F290" s="169">
        <f t="shared" si="23"/>
        <v>9.76</v>
      </c>
      <c r="G290" s="110"/>
      <c r="H290" s="108"/>
    </row>
    <row r="291" spans="1:8" ht="31.5">
      <c r="A291" s="161"/>
      <c r="B291" s="81" t="s">
        <v>86</v>
      </c>
      <c r="C291" s="81"/>
      <c r="D291" s="169">
        <v>0.5</v>
      </c>
      <c r="E291" s="169">
        <f t="shared" si="15"/>
        <v>0.5</v>
      </c>
      <c r="F291" s="169">
        <f t="shared" si="23"/>
        <v>0.5</v>
      </c>
      <c r="G291" s="110"/>
      <c r="H291" s="108"/>
    </row>
    <row r="292" spans="1:8">
      <c r="A292" s="161"/>
      <c r="B292" s="85" t="s">
        <v>79</v>
      </c>
      <c r="C292" s="85"/>
      <c r="D292" s="169">
        <v>6.1000000000000005</v>
      </c>
      <c r="E292" s="169">
        <f t="shared" si="15"/>
        <v>6.1000000000000005</v>
      </c>
      <c r="F292" s="169">
        <f t="shared" si="23"/>
        <v>6.1000000000000005</v>
      </c>
      <c r="G292" s="110"/>
      <c r="H292" s="108"/>
    </row>
    <row r="293" spans="1:8">
      <c r="A293" s="161"/>
      <c r="B293" s="81" t="s">
        <v>82</v>
      </c>
      <c r="C293" s="81"/>
      <c r="D293" s="169">
        <v>2</v>
      </c>
      <c r="E293" s="169">
        <f t="shared" si="15"/>
        <v>2</v>
      </c>
      <c r="F293" s="169">
        <f t="shared" si="23"/>
        <v>2</v>
      </c>
      <c r="G293" s="110"/>
      <c r="H293" s="108"/>
    </row>
    <row r="294" spans="1:8">
      <c r="A294" s="161"/>
      <c r="B294" s="85" t="s">
        <v>80</v>
      </c>
      <c r="C294" s="85"/>
      <c r="D294" s="169">
        <v>0</v>
      </c>
      <c r="E294" s="169">
        <f t="shared" si="15"/>
        <v>0</v>
      </c>
      <c r="F294" s="169">
        <f t="shared" si="23"/>
        <v>0</v>
      </c>
      <c r="G294" s="110"/>
      <c r="H294" s="108"/>
    </row>
    <row r="295" spans="1:8">
      <c r="A295" s="161"/>
      <c r="B295" s="85" t="s">
        <v>81</v>
      </c>
      <c r="C295" s="85"/>
      <c r="D295" s="169">
        <v>0.60000000000000009</v>
      </c>
      <c r="E295" s="169">
        <f t="shared" si="15"/>
        <v>0.60000000000000009</v>
      </c>
      <c r="F295" s="169">
        <f t="shared" si="23"/>
        <v>0.60000000000000009</v>
      </c>
      <c r="G295" s="110"/>
      <c r="H295" s="108"/>
    </row>
    <row r="296" spans="1:8">
      <c r="A296" s="161"/>
      <c r="B296" s="81" t="s">
        <v>103</v>
      </c>
      <c r="C296" s="81"/>
      <c r="D296" s="169">
        <v>12.200000000000001</v>
      </c>
      <c r="E296" s="169">
        <f t="shared" si="15"/>
        <v>12.200000000000001</v>
      </c>
      <c r="F296" s="169">
        <f t="shared" si="23"/>
        <v>12.200000000000001</v>
      </c>
      <c r="G296" s="110"/>
      <c r="H296" s="108"/>
    </row>
    <row r="297" spans="1:8">
      <c r="A297" s="161"/>
      <c r="B297" s="81" t="s">
        <v>376</v>
      </c>
      <c r="C297" s="81"/>
      <c r="D297" s="169">
        <f>5.856-1.83-0.495</f>
        <v>3.5309999999999997</v>
      </c>
      <c r="E297" s="169">
        <f t="shared" si="15"/>
        <v>3.5309999999999997</v>
      </c>
      <c r="F297" s="169">
        <f t="shared" si="23"/>
        <v>3.5309999999999997</v>
      </c>
      <c r="G297" s="110"/>
      <c r="H297" s="108"/>
    </row>
    <row r="298" spans="1:8" ht="65.45" customHeight="1">
      <c r="A298" s="131" t="s">
        <v>2</v>
      </c>
      <c r="B298" s="178" t="s">
        <v>426</v>
      </c>
      <c r="C298" s="178"/>
      <c r="D298" s="163">
        <v>500</v>
      </c>
      <c r="E298" s="163">
        <f t="shared" ref="E298:E361" si="24">F298+G298</f>
        <v>500</v>
      </c>
      <c r="F298" s="163">
        <v>500</v>
      </c>
      <c r="G298" s="110"/>
      <c r="H298" s="108"/>
    </row>
    <row r="299" spans="1:8" ht="99.6" customHeight="1">
      <c r="A299" s="131" t="s">
        <v>2</v>
      </c>
      <c r="B299" s="179" t="s">
        <v>427</v>
      </c>
      <c r="C299" s="179"/>
      <c r="D299" s="168">
        <f>D300+D347+D374</f>
        <v>499.99599999999998</v>
      </c>
      <c r="E299" s="168">
        <f t="shared" si="24"/>
        <v>428.78</v>
      </c>
      <c r="F299" s="168">
        <f t="shared" ref="F299:H299" si="25">F300+F347+F374</f>
        <v>428.78</v>
      </c>
      <c r="G299" s="168">
        <f t="shared" si="25"/>
        <v>0</v>
      </c>
      <c r="H299" s="168">
        <f t="shared" si="25"/>
        <v>71.215999999999994</v>
      </c>
    </row>
    <row r="300" spans="1:8">
      <c r="A300" s="100"/>
      <c r="B300" s="77" t="s">
        <v>377</v>
      </c>
      <c r="C300" s="77"/>
      <c r="D300" s="166">
        <f>D301+D306+D308</f>
        <v>238.166</v>
      </c>
      <c r="E300" s="166">
        <f t="shared" si="24"/>
        <v>166.95</v>
      </c>
      <c r="F300" s="166">
        <f t="shared" ref="F300:H300" si="26">F301+F306+F308</f>
        <v>166.95</v>
      </c>
      <c r="G300" s="166">
        <f t="shared" si="26"/>
        <v>0</v>
      </c>
      <c r="H300" s="166">
        <f t="shared" si="26"/>
        <v>71.215999999999994</v>
      </c>
    </row>
    <row r="301" spans="1:8" ht="31.5">
      <c r="A301" s="101"/>
      <c r="B301" s="80" t="s">
        <v>378</v>
      </c>
      <c r="C301" s="80"/>
      <c r="D301" s="166">
        <f>D302*12</f>
        <v>57.215999999999994</v>
      </c>
      <c r="E301" s="166">
        <f t="shared" si="24"/>
        <v>0</v>
      </c>
      <c r="F301" s="110"/>
      <c r="G301" s="110"/>
      <c r="H301" s="110">
        <f>D301</f>
        <v>57.215999999999994</v>
      </c>
    </row>
    <row r="302" spans="1:8">
      <c r="A302" s="101"/>
      <c r="B302" s="76" t="s">
        <v>147</v>
      </c>
      <c r="C302" s="76"/>
      <c r="D302" s="169">
        <f>SUM(D303:D305)</f>
        <v>4.7679999999999998</v>
      </c>
      <c r="E302" s="169">
        <f t="shared" si="24"/>
        <v>0</v>
      </c>
      <c r="F302" s="116"/>
      <c r="G302" s="116"/>
      <c r="H302" s="116">
        <f t="shared" ref="H302:H305" si="27">D302</f>
        <v>4.7679999999999998</v>
      </c>
    </row>
    <row r="303" spans="1:8" ht="31.5">
      <c r="A303" s="101"/>
      <c r="B303" s="81" t="s">
        <v>148</v>
      </c>
      <c r="C303" s="81"/>
      <c r="D303" s="169">
        <v>1.7879999999999998</v>
      </c>
      <c r="E303" s="169">
        <f t="shared" si="24"/>
        <v>0</v>
      </c>
      <c r="F303" s="116"/>
      <c r="G303" s="116"/>
      <c r="H303" s="116">
        <f t="shared" si="27"/>
        <v>1.7879999999999998</v>
      </c>
    </row>
    <row r="304" spans="1:8" ht="31.5">
      <c r="A304" s="101"/>
      <c r="B304" s="81" t="s">
        <v>149</v>
      </c>
      <c r="C304" s="81"/>
      <c r="D304" s="169">
        <v>1.49</v>
      </c>
      <c r="E304" s="169">
        <f t="shared" si="24"/>
        <v>0</v>
      </c>
      <c r="F304" s="116"/>
      <c r="G304" s="116"/>
      <c r="H304" s="116">
        <f t="shared" si="27"/>
        <v>1.49</v>
      </c>
    </row>
    <row r="305" spans="1:8" ht="31.5">
      <c r="A305" s="101"/>
      <c r="B305" s="81" t="s">
        <v>150</v>
      </c>
      <c r="C305" s="81"/>
      <c r="D305" s="169">
        <v>1.49</v>
      </c>
      <c r="E305" s="169">
        <f t="shared" si="24"/>
        <v>0</v>
      </c>
      <c r="F305" s="116"/>
      <c r="G305" s="116"/>
      <c r="H305" s="116">
        <f t="shared" si="27"/>
        <v>1.49</v>
      </c>
    </row>
    <row r="306" spans="1:8" ht="31.5">
      <c r="A306" s="101"/>
      <c r="B306" s="76" t="s">
        <v>379</v>
      </c>
      <c r="C306" s="76"/>
      <c r="D306" s="169">
        <f>D307</f>
        <v>80</v>
      </c>
      <c r="E306" s="169">
        <f t="shared" si="24"/>
        <v>80</v>
      </c>
      <c r="F306" s="116">
        <f>D306</f>
        <v>80</v>
      </c>
      <c r="G306" s="116"/>
      <c r="H306" s="108"/>
    </row>
    <row r="307" spans="1:8" ht="63">
      <c r="A307" s="101"/>
      <c r="B307" s="76" t="s">
        <v>151</v>
      </c>
      <c r="C307" s="76"/>
      <c r="D307" s="169">
        <v>80</v>
      </c>
      <c r="E307" s="169">
        <f t="shared" si="24"/>
        <v>80</v>
      </c>
      <c r="F307" s="169">
        <f>D307</f>
        <v>80</v>
      </c>
      <c r="G307" s="110"/>
      <c r="H307" s="108"/>
    </row>
    <row r="308" spans="1:8" ht="47.25">
      <c r="A308" s="101"/>
      <c r="B308" s="80" t="s">
        <v>380</v>
      </c>
      <c r="C308" s="80"/>
      <c r="D308" s="166">
        <f>D309+D310+D311+D312</f>
        <v>100.95</v>
      </c>
      <c r="E308" s="166">
        <f t="shared" si="24"/>
        <v>86.95</v>
      </c>
      <c r="F308" s="166">
        <f t="shared" ref="F308:H308" si="28">F309+F310+F311+F312</f>
        <v>86.95</v>
      </c>
      <c r="G308" s="166">
        <f t="shared" si="28"/>
        <v>0</v>
      </c>
      <c r="H308" s="166">
        <f t="shared" si="28"/>
        <v>14</v>
      </c>
    </row>
    <row r="309" spans="1:8" ht="31.5">
      <c r="A309" s="101"/>
      <c r="B309" s="78" t="s">
        <v>385</v>
      </c>
      <c r="C309" s="78"/>
      <c r="D309" s="166">
        <v>5</v>
      </c>
      <c r="E309" s="166">
        <f t="shared" si="24"/>
        <v>0</v>
      </c>
      <c r="F309" s="110"/>
      <c r="G309" s="110"/>
      <c r="H309" s="110">
        <f>D309</f>
        <v>5</v>
      </c>
    </row>
    <row r="310" spans="1:8" ht="31.5">
      <c r="A310" s="101"/>
      <c r="B310" s="78" t="s">
        <v>386</v>
      </c>
      <c r="C310" s="78"/>
      <c r="D310" s="166">
        <v>5</v>
      </c>
      <c r="E310" s="166">
        <f t="shared" si="24"/>
        <v>0</v>
      </c>
      <c r="F310" s="110"/>
      <c r="G310" s="110"/>
      <c r="H310" s="110">
        <f t="shared" ref="H310:H311" si="29">D310</f>
        <v>5</v>
      </c>
    </row>
    <row r="311" spans="1:8" ht="31.5">
      <c r="A311" s="101"/>
      <c r="B311" s="78" t="s">
        <v>387</v>
      </c>
      <c r="C311" s="78"/>
      <c r="D311" s="166">
        <v>4</v>
      </c>
      <c r="E311" s="166">
        <f t="shared" si="24"/>
        <v>0</v>
      </c>
      <c r="F311" s="110"/>
      <c r="G311" s="110"/>
      <c r="H311" s="110">
        <f t="shared" si="29"/>
        <v>4</v>
      </c>
    </row>
    <row r="312" spans="1:8">
      <c r="A312" s="101"/>
      <c r="B312" s="78" t="s">
        <v>388</v>
      </c>
      <c r="C312" s="78"/>
      <c r="D312" s="166">
        <f>D313+D314+D315+D323+D326</f>
        <v>86.95</v>
      </c>
      <c r="E312" s="166">
        <f t="shared" si="24"/>
        <v>86.95</v>
      </c>
      <c r="F312" s="166">
        <f>F313+F314+F315+F323+F326</f>
        <v>86.95</v>
      </c>
      <c r="G312" s="166"/>
      <c r="H312" s="108"/>
    </row>
    <row r="313" spans="1:8" ht="31.5">
      <c r="A313" s="101"/>
      <c r="B313" s="78" t="s">
        <v>389</v>
      </c>
      <c r="C313" s="78"/>
      <c r="D313" s="166">
        <f>19.2/2</f>
        <v>9.6</v>
      </c>
      <c r="E313" s="166">
        <f t="shared" si="24"/>
        <v>9.6</v>
      </c>
      <c r="F313" s="166">
        <f>D313</f>
        <v>9.6</v>
      </c>
      <c r="G313" s="110"/>
      <c r="H313" s="108"/>
    </row>
    <row r="314" spans="1:8" ht="31.5">
      <c r="A314" s="101"/>
      <c r="B314" s="78" t="s">
        <v>390</v>
      </c>
      <c r="C314" s="78"/>
      <c r="D314" s="166">
        <f>16.8/2</f>
        <v>8.4</v>
      </c>
      <c r="E314" s="166">
        <f t="shared" si="24"/>
        <v>8.4</v>
      </c>
      <c r="F314" s="166">
        <f t="shared" ref="F314:F372" si="30">D314</f>
        <v>8.4</v>
      </c>
      <c r="G314" s="110"/>
      <c r="H314" s="108"/>
    </row>
    <row r="315" spans="1:8">
      <c r="A315" s="101"/>
      <c r="B315" s="78" t="s">
        <v>391</v>
      </c>
      <c r="C315" s="78"/>
      <c r="D315" s="166">
        <f>SUM(D316:D322)</f>
        <v>17.350000000000001</v>
      </c>
      <c r="E315" s="166">
        <f t="shared" si="24"/>
        <v>17.350000000000001</v>
      </c>
      <c r="F315" s="166">
        <f t="shared" ref="F315" si="31">SUM(F316:F322)</f>
        <v>17.350000000000001</v>
      </c>
      <c r="G315" s="166"/>
      <c r="H315" s="108"/>
    </row>
    <row r="316" spans="1:8">
      <c r="A316" s="101"/>
      <c r="B316" s="81" t="s">
        <v>152</v>
      </c>
      <c r="C316" s="81"/>
      <c r="D316" s="169">
        <v>2</v>
      </c>
      <c r="E316" s="169">
        <f t="shared" si="24"/>
        <v>2</v>
      </c>
      <c r="F316" s="169">
        <f t="shared" si="30"/>
        <v>2</v>
      </c>
      <c r="G316" s="110"/>
      <c r="H316" s="108"/>
    </row>
    <row r="317" spans="1:8">
      <c r="A317" s="101"/>
      <c r="B317" s="81" t="s">
        <v>153</v>
      </c>
      <c r="C317" s="81"/>
      <c r="D317" s="169">
        <v>1</v>
      </c>
      <c r="E317" s="169">
        <f t="shared" si="24"/>
        <v>1</v>
      </c>
      <c r="F317" s="169">
        <f t="shared" si="30"/>
        <v>1</v>
      </c>
      <c r="G317" s="110"/>
      <c r="H317" s="108"/>
    </row>
    <row r="318" spans="1:8">
      <c r="A318" s="101"/>
      <c r="B318" s="81" t="s">
        <v>154</v>
      </c>
      <c r="C318" s="81"/>
      <c r="D318" s="169">
        <v>6</v>
      </c>
      <c r="E318" s="169">
        <f t="shared" si="24"/>
        <v>6</v>
      </c>
      <c r="F318" s="169">
        <f t="shared" si="30"/>
        <v>6</v>
      </c>
      <c r="G318" s="110"/>
      <c r="H318" s="108"/>
    </row>
    <row r="319" spans="1:8">
      <c r="A319" s="101"/>
      <c r="B319" s="81" t="s">
        <v>65</v>
      </c>
      <c r="C319" s="81"/>
      <c r="D319" s="169">
        <v>3.5</v>
      </c>
      <c r="E319" s="169">
        <f t="shared" si="24"/>
        <v>3.5</v>
      </c>
      <c r="F319" s="169">
        <f t="shared" si="30"/>
        <v>3.5</v>
      </c>
      <c r="G319" s="110"/>
      <c r="H319" s="108"/>
    </row>
    <row r="320" spans="1:8">
      <c r="A320" s="101"/>
      <c r="B320" s="81" t="s">
        <v>115</v>
      </c>
      <c r="C320" s="81"/>
      <c r="D320" s="169">
        <v>1.05</v>
      </c>
      <c r="E320" s="169">
        <f t="shared" si="24"/>
        <v>1.05</v>
      </c>
      <c r="F320" s="169">
        <f t="shared" si="30"/>
        <v>1.05</v>
      </c>
      <c r="G320" s="110"/>
      <c r="H320" s="108"/>
    </row>
    <row r="321" spans="1:8">
      <c r="A321" s="101"/>
      <c r="B321" s="81" t="s">
        <v>155</v>
      </c>
      <c r="C321" s="81"/>
      <c r="D321" s="169">
        <v>3</v>
      </c>
      <c r="E321" s="169">
        <f t="shared" si="24"/>
        <v>3</v>
      </c>
      <c r="F321" s="169">
        <f t="shared" si="30"/>
        <v>3</v>
      </c>
      <c r="G321" s="110"/>
      <c r="H321" s="108"/>
    </row>
    <row r="322" spans="1:8">
      <c r="A322" s="101"/>
      <c r="B322" s="81" t="s">
        <v>156</v>
      </c>
      <c r="C322" s="81"/>
      <c r="D322" s="169">
        <v>0.8</v>
      </c>
      <c r="E322" s="169">
        <f t="shared" si="24"/>
        <v>0.8</v>
      </c>
      <c r="F322" s="169">
        <f t="shared" si="30"/>
        <v>0.8</v>
      </c>
      <c r="G322" s="110"/>
      <c r="H322" s="108"/>
    </row>
    <row r="323" spans="1:8" ht="31.5">
      <c r="A323" s="101"/>
      <c r="B323" s="78" t="s">
        <v>392</v>
      </c>
      <c r="C323" s="78"/>
      <c r="D323" s="166">
        <f>D324+D325</f>
        <v>3.5999999999999996</v>
      </c>
      <c r="E323" s="166">
        <f t="shared" si="24"/>
        <v>3.5999999999999996</v>
      </c>
      <c r="F323" s="166">
        <f t="shared" ref="F323" si="32">F324+F325</f>
        <v>3.5999999999999996</v>
      </c>
      <c r="G323" s="166"/>
      <c r="H323" s="108"/>
    </row>
    <row r="324" spans="1:8">
      <c r="A324" s="101"/>
      <c r="B324" s="81" t="s">
        <v>157</v>
      </c>
      <c r="C324" s="81"/>
      <c r="D324" s="169">
        <v>2.4</v>
      </c>
      <c r="E324" s="169">
        <f t="shared" si="24"/>
        <v>2.4</v>
      </c>
      <c r="F324" s="169">
        <f t="shared" si="30"/>
        <v>2.4</v>
      </c>
      <c r="G324" s="110"/>
      <c r="H324" s="108"/>
    </row>
    <row r="325" spans="1:8" ht="31.5">
      <c r="A325" s="101"/>
      <c r="B325" s="81" t="s">
        <v>158</v>
      </c>
      <c r="C325" s="81"/>
      <c r="D325" s="169">
        <v>1.2</v>
      </c>
      <c r="E325" s="169">
        <f t="shared" si="24"/>
        <v>1.2</v>
      </c>
      <c r="F325" s="169">
        <f t="shared" si="30"/>
        <v>1.2</v>
      </c>
      <c r="G325" s="110"/>
      <c r="H325" s="108"/>
    </row>
    <row r="326" spans="1:8">
      <c r="A326" s="101"/>
      <c r="B326" s="78" t="s">
        <v>393</v>
      </c>
      <c r="C326" s="78"/>
      <c r="D326" s="166">
        <f>D327+D332+D337+D342</f>
        <v>48</v>
      </c>
      <c r="E326" s="166">
        <f t="shared" si="24"/>
        <v>48</v>
      </c>
      <c r="F326" s="166">
        <f t="shared" ref="F326" si="33">F327+F332+F337+F342</f>
        <v>48</v>
      </c>
      <c r="G326" s="166"/>
      <c r="H326" s="108"/>
    </row>
    <row r="327" spans="1:8">
      <c r="A327" s="101"/>
      <c r="B327" s="81" t="s">
        <v>394</v>
      </c>
      <c r="C327" s="81"/>
      <c r="D327" s="169">
        <f>SUM(D328:D331)</f>
        <v>12</v>
      </c>
      <c r="E327" s="169">
        <f t="shared" si="24"/>
        <v>12</v>
      </c>
      <c r="F327" s="169">
        <f>SUM(F328:F331)</f>
        <v>12</v>
      </c>
      <c r="G327" s="110"/>
      <c r="H327" s="108"/>
    </row>
    <row r="328" spans="1:8">
      <c r="A328" s="101"/>
      <c r="B328" s="81" t="s">
        <v>381</v>
      </c>
      <c r="C328" s="81"/>
      <c r="D328" s="169">
        <v>3</v>
      </c>
      <c r="E328" s="169">
        <f t="shared" si="24"/>
        <v>3</v>
      </c>
      <c r="F328" s="169">
        <f t="shared" si="30"/>
        <v>3</v>
      </c>
      <c r="G328" s="110"/>
      <c r="H328" s="108"/>
    </row>
    <row r="329" spans="1:8">
      <c r="A329" s="101"/>
      <c r="B329" s="81" t="s">
        <v>382</v>
      </c>
      <c r="C329" s="81"/>
      <c r="D329" s="169">
        <v>4</v>
      </c>
      <c r="E329" s="169">
        <f t="shared" si="24"/>
        <v>4</v>
      </c>
      <c r="F329" s="169">
        <f t="shared" si="30"/>
        <v>4</v>
      </c>
      <c r="G329" s="110"/>
      <c r="H329" s="108"/>
    </row>
    <row r="330" spans="1:8">
      <c r="A330" s="101"/>
      <c r="B330" s="81" t="s">
        <v>383</v>
      </c>
      <c r="C330" s="81"/>
      <c r="D330" s="169">
        <v>3</v>
      </c>
      <c r="E330" s="169">
        <f t="shared" si="24"/>
        <v>3</v>
      </c>
      <c r="F330" s="169">
        <f t="shared" si="30"/>
        <v>3</v>
      </c>
      <c r="G330" s="110"/>
      <c r="H330" s="108"/>
    </row>
    <row r="331" spans="1:8">
      <c r="A331" s="101"/>
      <c r="B331" s="81" t="s">
        <v>384</v>
      </c>
      <c r="C331" s="81"/>
      <c r="D331" s="169">
        <v>2</v>
      </c>
      <c r="E331" s="169">
        <f t="shared" si="24"/>
        <v>2</v>
      </c>
      <c r="F331" s="169">
        <f t="shared" si="30"/>
        <v>2</v>
      </c>
      <c r="G331" s="110"/>
      <c r="H331" s="108"/>
    </row>
    <row r="332" spans="1:8">
      <c r="A332" s="101"/>
      <c r="B332" s="81" t="s">
        <v>395</v>
      </c>
      <c r="C332" s="81"/>
      <c r="D332" s="169">
        <f>SUM(D333:D336)</f>
        <v>12</v>
      </c>
      <c r="E332" s="169">
        <f t="shared" si="24"/>
        <v>12</v>
      </c>
      <c r="F332" s="169">
        <f>SUM(F333:F336)</f>
        <v>12</v>
      </c>
      <c r="G332" s="110"/>
      <c r="H332" s="108"/>
    </row>
    <row r="333" spans="1:8">
      <c r="A333" s="101"/>
      <c r="B333" s="81" t="s">
        <v>381</v>
      </c>
      <c r="C333" s="81"/>
      <c r="D333" s="169">
        <v>3</v>
      </c>
      <c r="E333" s="169">
        <f t="shared" si="24"/>
        <v>3</v>
      </c>
      <c r="F333" s="169">
        <f t="shared" si="30"/>
        <v>3</v>
      </c>
      <c r="G333" s="110"/>
      <c r="H333" s="108"/>
    </row>
    <row r="334" spans="1:8">
      <c r="A334" s="101"/>
      <c r="B334" s="81" t="s">
        <v>382</v>
      </c>
      <c r="C334" s="81"/>
      <c r="D334" s="169">
        <v>4</v>
      </c>
      <c r="E334" s="169">
        <f t="shared" si="24"/>
        <v>4</v>
      </c>
      <c r="F334" s="169">
        <f t="shared" si="30"/>
        <v>4</v>
      </c>
      <c r="G334" s="110"/>
      <c r="H334" s="108"/>
    </row>
    <row r="335" spans="1:8">
      <c r="A335" s="101"/>
      <c r="B335" s="81" t="s">
        <v>383</v>
      </c>
      <c r="C335" s="81"/>
      <c r="D335" s="169">
        <v>3</v>
      </c>
      <c r="E335" s="169">
        <f t="shared" si="24"/>
        <v>3</v>
      </c>
      <c r="F335" s="169">
        <f t="shared" si="30"/>
        <v>3</v>
      </c>
      <c r="G335" s="110"/>
      <c r="H335" s="108"/>
    </row>
    <row r="336" spans="1:8">
      <c r="A336" s="101"/>
      <c r="B336" s="81" t="s">
        <v>384</v>
      </c>
      <c r="C336" s="81"/>
      <c r="D336" s="169">
        <v>2</v>
      </c>
      <c r="E336" s="169">
        <f t="shared" si="24"/>
        <v>2</v>
      </c>
      <c r="F336" s="169">
        <f t="shared" si="30"/>
        <v>2</v>
      </c>
      <c r="G336" s="110"/>
      <c r="H336" s="108"/>
    </row>
    <row r="337" spans="1:8">
      <c r="A337" s="101"/>
      <c r="B337" s="81" t="s">
        <v>396</v>
      </c>
      <c r="C337" s="81"/>
      <c r="D337" s="169">
        <f>SUM(D338:D341)</f>
        <v>12</v>
      </c>
      <c r="E337" s="169">
        <f t="shared" si="24"/>
        <v>12</v>
      </c>
      <c r="F337" s="169">
        <f>SUM(F338:F341)</f>
        <v>12</v>
      </c>
      <c r="G337" s="110"/>
      <c r="H337" s="108"/>
    </row>
    <row r="338" spans="1:8">
      <c r="A338" s="101"/>
      <c r="B338" s="81" t="s">
        <v>381</v>
      </c>
      <c r="C338" s="81"/>
      <c r="D338" s="169">
        <v>3</v>
      </c>
      <c r="E338" s="169">
        <f t="shared" si="24"/>
        <v>3</v>
      </c>
      <c r="F338" s="169">
        <f t="shared" si="30"/>
        <v>3</v>
      </c>
      <c r="G338" s="110"/>
      <c r="H338" s="108"/>
    </row>
    <row r="339" spans="1:8">
      <c r="A339" s="101"/>
      <c r="B339" s="81" t="s">
        <v>382</v>
      </c>
      <c r="C339" s="81"/>
      <c r="D339" s="169">
        <v>4</v>
      </c>
      <c r="E339" s="169">
        <f t="shared" si="24"/>
        <v>4</v>
      </c>
      <c r="F339" s="169">
        <f t="shared" si="30"/>
        <v>4</v>
      </c>
      <c r="G339" s="110"/>
      <c r="H339" s="108"/>
    </row>
    <row r="340" spans="1:8">
      <c r="A340" s="101"/>
      <c r="B340" s="81" t="s">
        <v>383</v>
      </c>
      <c r="C340" s="81"/>
      <c r="D340" s="169">
        <v>3</v>
      </c>
      <c r="E340" s="169">
        <f t="shared" si="24"/>
        <v>3</v>
      </c>
      <c r="F340" s="169">
        <f t="shared" si="30"/>
        <v>3</v>
      </c>
      <c r="G340" s="110"/>
      <c r="H340" s="108"/>
    </row>
    <row r="341" spans="1:8">
      <c r="A341" s="101"/>
      <c r="B341" s="81" t="s">
        <v>384</v>
      </c>
      <c r="C341" s="81"/>
      <c r="D341" s="169">
        <v>2</v>
      </c>
      <c r="E341" s="169">
        <f t="shared" si="24"/>
        <v>2</v>
      </c>
      <c r="F341" s="169">
        <f t="shared" si="30"/>
        <v>2</v>
      </c>
      <c r="G341" s="110"/>
      <c r="H341" s="108"/>
    </row>
    <row r="342" spans="1:8">
      <c r="A342" s="101"/>
      <c r="B342" s="81" t="s">
        <v>397</v>
      </c>
      <c r="C342" s="81"/>
      <c r="D342" s="169">
        <f>SUM(D343:D346)</f>
        <v>12</v>
      </c>
      <c r="E342" s="169">
        <f t="shared" si="24"/>
        <v>12</v>
      </c>
      <c r="F342" s="169">
        <f>SUM(F343:F346)</f>
        <v>12</v>
      </c>
      <c r="G342" s="110"/>
      <c r="H342" s="108"/>
    </row>
    <row r="343" spans="1:8">
      <c r="A343" s="101"/>
      <c r="B343" s="81" t="s">
        <v>381</v>
      </c>
      <c r="C343" s="81"/>
      <c r="D343" s="169">
        <v>3</v>
      </c>
      <c r="E343" s="169">
        <f t="shared" si="24"/>
        <v>3</v>
      </c>
      <c r="F343" s="169">
        <f t="shared" si="30"/>
        <v>3</v>
      </c>
      <c r="G343" s="110"/>
      <c r="H343" s="108"/>
    </row>
    <row r="344" spans="1:8">
      <c r="A344" s="101"/>
      <c r="B344" s="81" t="s">
        <v>382</v>
      </c>
      <c r="C344" s="81"/>
      <c r="D344" s="169">
        <v>4</v>
      </c>
      <c r="E344" s="169">
        <f t="shared" si="24"/>
        <v>4</v>
      </c>
      <c r="F344" s="169">
        <f t="shared" si="30"/>
        <v>4</v>
      </c>
      <c r="G344" s="110"/>
      <c r="H344" s="108"/>
    </row>
    <row r="345" spans="1:8">
      <c r="A345" s="101"/>
      <c r="B345" s="81" t="s">
        <v>383</v>
      </c>
      <c r="C345" s="81"/>
      <c r="D345" s="169">
        <v>3</v>
      </c>
      <c r="E345" s="169">
        <f t="shared" si="24"/>
        <v>3</v>
      </c>
      <c r="F345" s="169">
        <f t="shared" si="30"/>
        <v>3</v>
      </c>
      <c r="G345" s="110"/>
      <c r="H345" s="108"/>
    </row>
    <row r="346" spans="1:8">
      <c r="A346" s="101"/>
      <c r="B346" s="81" t="s">
        <v>384</v>
      </c>
      <c r="C346" s="81"/>
      <c r="D346" s="169">
        <v>2</v>
      </c>
      <c r="E346" s="169">
        <f t="shared" si="24"/>
        <v>2</v>
      </c>
      <c r="F346" s="169">
        <f t="shared" si="30"/>
        <v>2</v>
      </c>
      <c r="G346" s="110"/>
      <c r="H346" s="108"/>
    </row>
    <row r="347" spans="1:8">
      <c r="A347" s="101"/>
      <c r="B347" s="84" t="s">
        <v>398</v>
      </c>
      <c r="C347" s="84"/>
      <c r="D347" s="169">
        <f>D348+D361</f>
        <v>78.830000000000013</v>
      </c>
      <c r="E347" s="169">
        <f t="shared" si="24"/>
        <v>78.830000000000013</v>
      </c>
      <c r="F347" s="169">
        <f>F348+F361</f>
        <v>78.830000000000013</v>
      </c>
      <c r="G347" s="110"/>
      <c r="H347" s="108"/>
    </row>
    <row r="348" spans="1:8" ht="47.25">
      <c r="A348" s="101"/>
      <c r="B348" s="102" t="s">
        <v>399</v>
      </c>
      <c r="C348" s="102"/>
      <c r="D348" s="169">
        <f>SUM(D349:D360)</f>
        <v>30.17</v>
      </c>
      <c r="E348" s="169">
        <f t="shared" si="24"/>
        <v>30.17</v>
      </c>
      <c r="F348" s="169">
        <f>SUM(F349:F360)</f>
        <v>30.17</v>
      </c>
      <c r="G348" s="110"/>
      <c r="H348" s="108"/>
    </row>
    <row r="349" spans="1:8">
      <c r="A349" s="101"/>
      <c r="B349" s="103" t="s">
        <v>27</v>
      </c>
      <c r="C349" s="103"/>
      <c r="D349" s="166">
        <v>2</v>
      </c>
      <c r="E349" s="166">
        <f t="shared" si="24"/>
        <v>2</v>
      </c>
      <c r="F349" s="166">
        <f t="shared" si="30"/>
        <v>2</v>
      </c>
      <c r="G349" s="110"/>
      <c r="H349" s="108"/>
    </row>
    <row r="350" spans="1:8">
      <c r="A350" s="101"/>
      <c r="B350" s="83" t="s">
        <v>88</v>
      </c>
      <c r="C350" s="83"/>
      <c r="D350" s="166">
        <v>1</v>
      </c>
      <c r="E350" s="166">
        <f t="shared" si="24"/>
        <v>1</v>
      </c>
      <c r="F350" s="166">
        <f t="shared" si="30"/>
        <v>1</v>
      </c>
      <c r="G350" s="110"/>
      <c r="H350" s="108"/>
    </row>
    <row r="351" spans="1:8">
      <c r="A351" s="101"/>
      <c r="B351" s="103" t="s">
        <v>159</v>
      </c>
      <c r="C351" s="103"/>
      <c r="D351" s="166">
        <v>1.05</v>
      </c>
      <c r="E351" s="166">
        <f t="shared" si="24"/>
        <v>1.05</v>
      </c>
      <c r="F351" s="166">
        <f t="shared" si="30"/>
        <v>1.05</v>
      </c>
      <c r="G351" s="110"/>
      <c r="H351" s="108"/>
    </row>
    <row r="352" spans="1:8">
      <c r="A352" s="101"/>
      <c r="B352" s="103" t="s">
        <v>160</v>
      </c>
      <c r="C352" s="103"/>
      <c r="D352" s="166">
        <v>5.2</v>
      </c>
      <c r="E352" s="166">
        <f t="shared" si="24"/>
        <v>5.2</v>
      </c>
      <c r="F352" s="166">
        <f t="shared" si="30"/>
        <v>5.2</v>
      </c>
      <c r="G352" s="110"/>
      <c r="H352" s="108"/>
    </row>
    <row r="353" spans="1:8">
      <c r="A353" s="101"/>
      <c r="B353" s="103" t="s">
        <v>90</v>
      </c>
      <c r="C353" s="103"/>
      <c r="D353" s="166">
        <v>1.25</v>
      </c>
      <c r="E353" s="166">
        <f t="shared" si="24"/>
        <v>1.25</v>
      </c>
      <c r="F353" s="166">
        <f t="shared" si="30"/>
        <v>1.25</v>
      </c>
      <c r="G353" s="110"/>
      <c r="H353" s="108"/>
    </row>
    <row r="354" spans="1:8">
      <c r="A354" s="101"/>
      <c r="B354" s="103" t="s">
        <v>23</v>
      </c>
      <c r="C354" s="103"/>
      <c r="D354" s="166">
        <f>1.1+0.42</f>
        <v>1.52</v>
      </c>
      <c r="E354" s="166">
        <f t="shared" si="24"/>
        <v>1.52</v>
      </c>
      <c r="F354" s="166">
        <f t="shared" si="30"/>
        <v>1.52</v>
      </c>
      <c r="G354" s="110"/>
      <c r="H354" s="108"/>
    </row>
    <row r="355" spans="1:8">
      <c r="A355" s="101"/>
      <c r="B355" s="103" t="s">
        <v>161</v>
      </c>
      <c r="C355" s="103"/>
      <c r="D355" s="166">
        <v>4.4000000000000004</v>
      </c>
      <c r="E355" s="166">
        <f t="shared" si="24"/>
        <v>4.4000000000000004</v>
      </c>
      <c r="F355" s="166">
        <f t="shared" si="30"/>
        <v>4.4000000000000004</v>
      </c>
      <c r="G355" s="110"/>
      <c r="H355" s="108"/>
    </row>
    <row r="356" spans="1:8">
      <c r="A356" s="101"/>
      <c r="B356" s="103" t="s">
        <v>162</v>
      </c>
      <c r="C356" s="103"/>
      <c r="D356" s="166">
        <v>3</v>
      </c>
      <c r="E356" s="166">
        <f t="shared" si="24"/>
        <v>3</v>
      </c>
      <c r="F356" s="166">
        <f t="shared" si="30"/>
        <v>3</v>
      </c>
      <c r="G356" s="110"/>
      <c r="H356" s="108"/>
    </row>
    <row r="357" spans="1:8">
      <c r="A357" s="101"/>
      <c r="B357" s="103" t="s">
        <v>22</v>
      </c>
      <c r="C357" s="103"/>
      <c r="D357" s="166">
        <f>5*0.5</f>
        <v>2.5</v>
      </c>
      <c r="E357" s="166">
        <f t="shared" si="24"/>
        <v>2.5</v>
      </c>
      <c r="F357" s="166">
        <f t="shared" si="30"/>
        <v>2.5</v>
      </c>
      <c r="G357" s="110"/>
      <c r="H357" s="108"/>
    </row>
    <row r="358" spans="1:8">
      <c r="A358" s="101"/>
      <c r="B358" s="103" t="s">
        <v>163</v>
      </c>
      <c r="C358" s="103"/>
      <c r="D358" s="166">
        <v>5</v>
      </c>
      <c r="E358" s="166">
        <f t="shared" si="24"/>
        <v>5</v>
      </c>
      <c r="F358" s="166">
        <f t="shared" si="30"/>
        <v>5</v>
      </c>
      <c r="G358" s="110"/>
      <c r="H358" s="108"/>
    </row>
    <row r="359" spans="1:8">
      <c r="A359" s="101"/>
      <c r="B359" s="103" t="s">
        <v>164</v>
      </c>
      <c r="C359" s="103"/>
      <c r="D359" s="166">
        <v>2.5</v>
      </c>
      <c r="E359" s="166">
        <f t="shared" si="24"/>
        <v>2.5</v>
      </c>
      <c r="F359" s="166">
        <f t="shared" si="30"/>
        <v>2.5</v>
      </c>
      <c r="G359" s="110"/>
      <c r="H359" s="108"/>
    </row>
    <row r="360" spans="1:8">
      <c r="A360" s="101"/>
      <c r="B360" s="103" t="s">
        <v>165</v>
      </c>
      <c r="C360" s="103"/>
      <c r="D360" s="166">
        <v>0.75</v>
      </c>
      <c r="E360" s="166">
        <f t="shared" si="24"/>
        <v>0.75</v>
      </c>
      <c r="F360" s="166">
        <f t="shared" si="30"/>
        <v>0.75</v>
      </c>
      <c r="G360" s="110"/>
      <c r="H360" s="108"/>
    </row>
    <row r="361" spans="1:8" ht="126">
      <c r="A361" s="101"/>
      <c r="B361" s="78" t="s">
        <v>400</v>
      </c>
      <c r="C361" s="78"/>
      <c r="D361" s="166">
        <f>D373*2</f>
        <v>48.660000000000004</v>
      </c>
      <c r="E361" s="166">
        <f t="shared" si="24"/>
        <v>48.660000000000004</v>
      </c>
      <c r="F361" s="166">
        <f>F373*2</f>
        <v>48.660000000000004</v>
      </c>
      <c r="G361" s="110"/>
      <c r="H361" s="108"/>
    </row>
    <row r="362" spans="1:8">
      <c r="A362" s="101"/>
      <c r="B362" s="78" t="s">
        <v>27</v>
      </c>
      <c r="C362" s="78"/>
      <c r="D362" s="166">
        <v>2</v>
      </c>
      <c r="E362" s="166">
        <f t="shared" ref="E362:E381" si="34">F362+G362</f>
        <v>2</v>
      </c>
      <c r="F362" s="166">
        <f t="shared" si="30"/>
        <v>2</v>
      </c>
      <c r="G362" s="110"/>
      <c r="H362" s="108"/>
    </row>
    <row r="363" spans="1:8">
      <c r="A363" s="101"/>
      <c r="B363" s="83" t="s">
        <v>88</v>
      </c>
      <c r="C363" s="83"/>
      <c r="D363" s="166">
        <v>1</v>
      </c>
      <c r="E363" s="166">
        <f t="shared" si="34"/>
        <v>1</v>
      </c>
      <c r="F363" s="166">
        <f t="shared" si="30"/>
        <v>1</v>
      </c>
      <c r="G363" s="110"/>
      <c r="H363" s="108"/>
    </row>
    <row r="364" spans="1:8">
      <c r="A364" s="101"/>
      <c r="B364" s="83" t="s">
        <v>21</v>
      </c>
      <c r="C364" s="83"/>
      <c r="D364" s="166">
        <v>1.05</v>
      </c>
      <c r="E364" s="166">
        <f t="shared" si="34"/>
        <v>1.05</v>
      </c>
      <c r="F364" s="166">
        <f t="shared" si="30"/>
        <v>1.05</v>
      </c>
      <c r="G364" s="110"/>
      <c r="H364" s="108"/>
    </row>
    <row r="365" spans="1:8" ht="31.5">
      <c r="A365" s="101"/>
      <c r="B365" s="78" t="s">
        <v>89</v>
      </c>
      <c r="C365" s="78"/>
      <c r="D365" s="166">
        <v>4.88</v>
      </c>
      <c r="E365" s="166">
        <f t="shared" si="34"/>
        <v>4.88</v>
      </c>
      <c r="F365" s="166">
        <f t="shared" si="30"/>
        <v>4.88</v>
      </c>
      <c r="G365" s="110"/>
      <c r="H365" s="108"/>
    </row>
    <row r="366" spans="1:8">
      <c r="A366" s="101"/>
      <c r="B366" s="78" t="s">
        <v>90</v>
      </c>
      <c r="C366" s="78"/>
      <c r="D366" s="166">
        <v>3</v>
      </c>
      <c r="E366" s="166">
        <f t="shared" si="34"/>
        <v>3</v>
      </c>
      <c r="F366" s="166">
        <f t="shared" si="30"/>
        <v>3</v>
      </c>
      <c r="G366" s="110"/>
      <c r="H366" s="108"/>
    </row>
    <row r="367" spans="1:8">
      <c r="A367" s="101"/>
      <c r="B367" s="78" t="s">
        <v>166</v>
      </c>
      <c r="C367" s="78"/>
      <c r="D367" s="166">
        <v>1</v>
      </c>
      <c r="E367" s="166">
        <f t="shared" si="34"/>
        <v>1</v>
      </c>
      <c r="F367" s="166">
        <f t="shared" si="30"/>
        <v>1</v>
      </c>
      <c r="G367" s="110"/>
      <c r="H367" s="108"/>
    </row>
    <row r="368" spans="1:8">
      <c r="A368" s="101"/>
      <c r="B368" s="78" t="s">
        <v>24</v>
      </c>
      <c r="C368" s="78"/>
      <c r="D368" s="166">
        <v>4.8</v>
      </c>
      <c r="E368" s="166">
        <f t="shared" si="34"/>
        <v>4.8</v>
      </c>
      <c r="F368" s="166">
        <f t="shared" si="30"/>
        <v>4.8</v>
      </c>
      <c r="G368" s="110"/>
      <c r="H368" s="108"/>
    </row>
    <row r="369" spans="1:8">
      <c r="A369" s="101"/>
      <c r="B369" s="78" t="s">
        <v>25</v>
      </c>
      <c r="C369" s="78"/>
      <c r="D369" s="166">
        <v>1</v>
      </c>
      <c r="E369" s="166">
        <f t="shared" si="34"/>
        <v>1</v>
      </c>
      <c r="F369" s="166">
        <f t="shared" si="30"/>
        <v>1</v>
      </c>
      <c r="G369" s="110"/>
      <c r="H369" s="108"/>
    </row>
    <row r="370" spans="1:8" ht="31.5">
      <c r="A370" s="101"/>
      <c r="B370" s="83" t="s">
        <v>91</v>
      </c>
      <c r="C370" s="83"/>
      <c r="D370" s="166">
        <v>3</v>
      </c>
      <c r="E370" s="166">
        <f t="shared" si="34"/>
        <v>3</v>
      </c>
      <c r="F370" s="166">
        <f t="shared" si="30"/>
        <v>3</v>
      </c>
      <c r="G370" s="110"/>
      <c r="H370" s="108"/>
    </row>
    <row r="371" spans="1:8">
      <c r="A371" s="101"/>
      <c r="B371" s="78" t="s">
        <v>92</v>
      </c>
      <c r="C371" s="78"/>
      <c r="D371" s="166">
        <v>0.60000000000000009</v>
      </c>
      <c r="E371" s="166">
        <f t="shared" si="34"/>
        <v>0.60000000000000009</v>
      </c>
      <c r="F371" s="166">
        <f t="shared" si="30"/>
        <v>0.60000000000000009</v>
      </c>
      <c r="G371" s="110"/>
      <c r="H371" s="108"/>
    </row>
    <row r="372" spans="1:8" ht="31.5">
      <c r="A372" s="101"/>
      <c r="B372" s="78" t="s">
        <v>93</v>
      </c>
      <c r="C372" s="78"/>
      <c r="D372" s="166">
        <v>2</v>
      </c>
      <c r="E372" s="166">
        <f t="shared" si="34"/>
        <v>2</v>
      </c>
      <c r="F372" s="166">
        <f t="shared" si="30"/>
        <v>2</v>
      </c>
      <c r="G372" s="110"/>
      <c r="H372" s="108"/>
    </row>
    <row r="373" spans="1:8">
      <c r="A373" s="101"/>
      <c r="B373" s="81" t="s">
        <v>83</v>
      </c>
      <c r="C373" s="81"/>
      <c r="D373" s="166">
        <f>SUM(D362:D372)</f>
        <v>24.330000000000002</v>
      </c>
      <c r="E373" s="166">
        <f t="shared" si="34"/>
        <v>24.330000000000002</v>
      </c>
      <c r="F373" s="166">
        <f>SUM(F362:F372)</f>
        <v>24.330000000000002</v>
      </c>
      <c r="G373" s="110"/>
      <c r="H373" s="108"/>
    </row>
    <row r="374" spans="1:8" ht="88.15" customHeight="1">
      <c r="A374" s="104"/>
      <c r="B374" s="105" t="s">
        <v>401</v>
      </c>
      <c r="C374" s="105"/>
      <c r="D374" s="166">
        <f>244*0.75</f>
        <v>183</v>
      </c>
      <c r="E374" s="166">
        <f t="shared" si="34"/>
        <v>183</v>
      </c>
      <c r="F374" s="166">
        <f>244*0.75</f>
        <v>183</v>
      </c>
      <c r="G374" s="110"/>
      <c r="H374" s="108"/>
    </row>
    <row r="375" spans="1:8" ht="47.25">
      <c r="A375" s="132" t="s">
        <v>15</v>
      </c>
      <c r="B375" s="159" t="s">
        <v>428</v>
      </c>
      <c r="C375" s="276">
        <v>278</v>
      </c>
      <c r="D375" s="160">
        <f>D376+D380</f>
        <v>109.99799999999999</v>
      </c>
      <c r="E375" s="160">
        <f t="shared" si="34"/>
        <v>80</v>
      </c>
      <c r="F375" s="160">
        <f t="shared" ref="F375:H375" si="35">F376+F380</f>
        <v>80</v>
      </c>
      <c r="G375" s="160">
        <f t="shared" si="35"/>
        <v>0</v>
      </c>
      <c r="H375" s="160">
        <f t="shared" si="35"/>
        <v>29.997999999999998</v>
      </c>
    </row>
    <row r="376" spans="1:8" ht="47.25">
      <c r="A376" s="131" t="s">
        <v>2</v>
      </c>
      <c r="B376" s="106" t="s">
        <v>97</v>
      </c>
      <c r="C376" s="106"/>
      <c r="D376" s="168">
        <f>SUM(D377:D379)</f>
        <v>29.997999999999998</v>
      </c>
      <c r="E376" s="168">
        <f t="shared" si="34"/>
        <v>0</v>
      </c>
      <c r="F376" s="168">
        <f t="shared" ref="F376:H376" si="36">SUM(F377:F379)</f>
        <v>0</v>
      </c>
      <c r="G376" s="168">
        <f t="shared" si="36"/>
        <v>0</v>
      </c>
      <c r="H376" s="168">
        <f t="shared" si="36"/>
        <v>29.997999999999998</v>
      </c>
    </row>
    <row r="377" spans="1:8" ht="31.5">
      <c r="A377" s="161"/>
      <c r="B377" s="81" t="s">
        <v>402</v>
      </c>
      <c r="C377" s="81"/>
      <c r="D377" s="169">
        <v>10.727999999999998</v>
      </c>
      <c r="E377" s="169">
        <f t="shared" si="34"/>
        <v>0</v>
      </c>
      <c r="F377" s="152"/>
      <c r="G377" s="116"/>
      <c r="H377" s="116">
        <f>D377</f>
        <v>10.727999999999998</v>
      </c>
    </row>
    <row r="378" spans="1:8" ht="31.5">
      <c r="A378" s="161"/>
      <c r="B378" s="81" t="s">
        <v>403</v>
      </c>
      <c r="C378" s="81"/>
      <c r="D378" s="169">
        <v>10.43</v>
      </c>
      <c r="E378" s="169">
        <f t="shared" si="34"/>
        <v>0</v>
      </c>
      <c r="F378" s="152"/>
      <c r="G378" s="116"/>
      <c r="H378" s="116">
        <f t="shared" ref="H378:H379" si="37">D378</f>
        <v>10.43</v>
      </c>
    </row>
    <row r="379" spans="1:8" ht="31.5">
      <c r="A379" s="161"/>
      <c r="B379" s="82" t="s">
        <v>404</v>
      </c>
      <c r="C379" s="82"/>
      <c r="D379" s="169">
        <v>8.84</v>
      </c>
      <c r="E379" s="169">
        <f t="shared" si="34"/>
        <v>0</v>
      </c>
      <c r="F379" s="152"/>
      <c r="G379" s="116"/>
      <c r="H379" s="116">
        <f t="shared" si="37"/>
        <v>8.84</v>
      </c>
    </row>
    <row r="380" spans="1:8" ht="31.5">
      <c r="A380" s="131" t="s">
        <v>2</v>
      </c>
      <c r="B380" s="107" t="s">
        <v>174</v>
      </c>
      <c r="C380" s="107"/>
      <c r="D380" s="163">
        <f>D381</f>
        <v>80</v>
      </c>
      <c r="E380" s="163">
        <f t="shared" si="34"/>
        <v>80</v>
      </c>
      <c r="F380" s="127">
        <f>D380</f>
        <v>80</v>
      </c>
      <c r="G380" s="110"/>
      <c r="H380" s="108"/>
    </row>
    <row r="381" spans="1:8" ht="47.25">
      <c r="A381" s="161"/>
      <c r="B381" s="76" t="s">
        <v>175</v>
      </c>
      <c r="C381" s="76"/>
      <c r="D381" s="169">
        <v>80</v>
      </c>
      <c r="E381" s="169">
        <f t="shared" si="34"/>
        <v>80</v>
      </c>
      <c r="F381" s="152">
        <f>D381</f>
        <v>80</v>
      </c>
      <c r="G381" s="116"/>
      <c r="H381" s="108"/>
    </row>
    <row r="382" spans="1:8">
      <c r="A382" s="181"/>
      <c r="B382" s="182"/>
      <c r="C382" s="182"/>
      <c r="D382" s="183"/>
      <c r="E382" s="183"/>
      <c r="F382" s="184"/>
      <c r="G382" s="109"/>
      <c r="H382" s="109"/>
    </row>
  </sheetData>
  <mergeCells count="9">
    <mergeCell ref="A5:H5"/>
    <mergeCell ref="A6:H6"/>
    <mergeCell ref="C9:C10"/>
    <mergeCell ref="E9:E10"/>
    <mergeCell ref="A9:A10"/>
    <mergeCell ref="B9:B10"/>
    <mergeCell ref="D9:D10"/>
    <mergeCell ref="F9:G9"/>
    <mergeCell ref="H9:H10"/>
  </mergeCells>
  <pageMargins left="0.2" right="0.2" top="0.38" bottom="0.4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opLeftCell="A5" workbookViewId="0">
      <selection activeCell="C8" sqref="C8:C9"/>
    </sheetView>
  </sheetViews>
  <sheetFormatPr defaultColWidth="8.85546875" defaultRowHeight="15"/>
  <cols>
    <col min="1" max="1" width="4.5703125" style="68" customWidth="1"/>
    <col min="2" max="2" width="25.5703125" style="68" customWidth="1"/>
    <col min="3" max="3" width="24.140625" style="68" customWidth="1"/>
    <col min="4" max="4" width="8.85546875" style="68"/>
    <col min="5" max="5" width="9" style="68" customWidth="1"/>
    <col min="6" max="6" width="12.42578125" style="68" customWidth="1"/>
    <col min="7" max="7" width="10.7109375" style="68" customWidth="1"/>
    <col min="8" max="16384" width="8.85546875" style="68"/>
  </cols>
  <sheetData>
    <row r="1" spans="1:7" ht="15.6" customHeight="1">
      <c r="A1" s="12" t="s">
        <v>435</v>
      </c>
      <c r="B1" s="12"/>
      <c r="C1" s="12"/>
      <c r="F1" s="316" t="s">
        <v>445</v>
      </c>
      <c r="G1" s="316"/>
    </row>
    <row r="2" spans="1:7" ht="15.6" customHeight="1">
      <c r="A2" s="12" t="s">
        <v>262</v>
      </c>
      <c r="B2" s="14"/>
      <c r="C2" s="12"/>
    </row>
    <row r="3" spans="1:7" ht="15.75">
      <c r="A3" s="12" t="s">
        <v>436</v>
      </c>
      <c r="B3" s="14"/>
      <c r="C3" s="12"/>
    </row>
    <row r="4" spans="1:7" ht="15.75">
      <c r="A4" s="58"/>
      <c r="B4" s="58"/>
      <c r="C4" s="58"/>
    </row>
    <row r="5" spans="1:7" ht="15.75">
      <c r="A5" s="317" t="s">
        <v>306</v>
      </c>
      <c r="B5" s="317"/>
      <c r="C5" s="317"/>
      <c r="D5" s="317"/>
      <c r="E5" s="317"/>
      <c r="F5" s="317"/>
      <c r="G5" s="317"/>
    </row>
    <row r="6" spans="1:7" ht="15.75">
      <c r="A6" s="298" t="s">
        <v>433</v>
      </c>
      <c r="B6" s="298"/>
      <c r="C6" s="298"/>
      <c r="D6" s="298"/>
      <c r="E6" s="298"/>
      <c r="F6" s="298"/>
      <c r="G6" s="298"/>
    </row>
    <row r="7" spans="1:7">
      <c r="F7" s="318" t="s">
        <v>273</v>
      </c>
      <c r="G7" s="318"/>
    </row>
    <row r="8" spans="1:7" ht="46.9" customHeight="1">
      <c r="A8" s="319" t="s">
        <v>6</v>
      </c>
      <c r="B8" s="319" t="s">
        <v>307</v>
      </c>
      <c r="C8" s="321" t="s">
        <v>308</v>
      </c>
      <c r="D8" s="321" t="s">
        <v>309</v>
      </c>
      <c r="E8" s="323" t="s">
        <v>310</v>
      </c>
      <c r="F8" s="324"/>
      <c r="G8" s="325" t="s">
        <v>14</v>
      </c>
    </row>
    <row r="9" spans="1:7" ht="43.15" customHeight="1">
      <c r="A9" s="320"/>
      <c r="B9" s="320"/>
      <c r="C9" s="322"/>
      <c r="D9" s="322"/>
      <c r="E9" s="71" t="s">
        <v>12</v>
      </c>
      <c r="F9" s="71" t="s">
        <v>311</v>
      </c>
      <c r="G9" s="326"/>
    </row>
    <row r="10" spans="1:7" ht="15.75">
      <c r="A10" s="277" t="s">
        <v>17</v>
      </c>
      <c r="B10" s="278" t="s">
        <v>432</v>
      </c>
      <c r="C10" s="279"/>
      <c r="D10" s="279"/>
      <c r="E10" s="279"/>
      <c r="F10" s="279">
        <f>F11+F12</f>
        <v>298</v>
      </c>
      <c r="G10" s="248"/>
    </row>
    <row r="11" spans="1:7" ht="110.25">
      <c r="A11" s="280" t="s">
        <v>8</v>
      </c>
      <c r="B11" s="158" t="s">
        <v>228</v>
      </c>
      <c r="C11" s="281"/>
      <c r="D11" s="282"/>
      <c r="E11" s="282">
        <v>35</v>
      </c>
      <c r="F11" s="282">
        <f>'48-TT342'!C42</f>
        <v>164</v>
      </c>
      <c r="G11" s="251"/>
    </row>
    <row r="12" spans="1:7" ht="15.75">
      <c r="A12" s="280" t="s">
        <v>9</v>
      </c>
      <c r="B12" s="157" t="s">
        <v>229</v>
      </c>
      <c r="C12" s="281"/>
      <c r="D12" s="282"/>
      <c r="E12" s="282">
        <v>1</v>
      </c>
      <c r="F12" s="282">
        <f>'48-TT342'!C43</f>
        <v>134</v>
      </c>
      <c r="G12" s="251"/>
    </row>
    <row r="13" spans="1:7">
      <c r="A13" s="283"/>
      <c r="B13" s="284"/>
      <c r="C13" s="285"/>
      <c r="D13" s="285"/>
      <c r="E13" s="285"/>
      <c r="F13" s="285"/>
      <c r="G13" s="270"/>
    </row>
    <row r="14" spans="1:7">
      <c r="A14" s="72"/>
      <c r="B14" s="73"/>
      <c r="C14" s="74"/>
      <c r="D14" s="74"/>
      <c r="E14" s="74"/>
      <c r="F14" s="74"/>
      <c r="G14" s="75"/>
    </row>
    <row r="15" spans="1:7" ht="15.75">
      <c r="A15" s="314" t="s">
        <v>312</v>
      </c>
      <c r="B15" s="314"/>
      <c r="C15" s="69"/>
      <c r="D15" s="69"/>
      <c r="E15" s="69"/>
      <c r="F15" s="55"/>
    </row>
    <row r="16" spans="1:7">
      <c r="A16" s="315" t="s">
        <v>313</v>
      </c>
      <c r="B16" s="315"/>
      <c r="C16" s="315"/>
      <c r="D16" s="315"/>
      <c r="E16" s="315"/>
      <c r="F16" s="315"/>
      <c r="G16" s="315"/>
    </row>
  </sheetData>
  <mergeCells count="12">
    <mergeCell ref="A15:B15"/>
    <mergeCell ref="A16:G16"/>
    <mergeCell ref="F1:G1"/>
    <mergeCell ref="A5:G5"/>
    <mergeCell ref="A6:G6"/>
    <mergeCell ref="F7:G7"/>
    <mergeCell ref="A8:A9"/>
    <mergeCell ref="B8:B9"/>
    <mergeCell ref="C8:C9"/>
    <mergeCell ref="D8:D9"/>
    <mergeCell ref="E8:F8"/>
    <mergeCell ref="G8:G9"/>
  </mergeCells>
  <pageMargins left="0.48" right="0.2"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48-TT342</vt:lpstr>
      <vt:lpstr>49-TT342</vt:lpstr>
      <vt:lpstr>01-Q3745</vt:lpstr>
      <vt:lpstr>07-QD 3745</vt:lpstr>
      <vt:lpstr>08-QD3745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MyPC</dc:creator>
  <cp:lastModifiedBy>Minh Tien</cp:lastModifiedBy>
  <cp:lastPrinted>2022-01-18T11:13:14Z</cp:lastPrinted>
  <dcterms:created xsi:type="dcterms:W3CDTF">2017-07-30T13:33:48Z</dcterms:created>
  <dcterms:modified xsi:type="dcterms:W3CDTF">2022-11-11T07:03:43Z</dcterms:modified>
</cp:coreProperties>
</file>